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5780" activeTab="1"/>
  </bookViews>
  <sheets>
    <sheet name="Rekapitulace stavby" sheetId="1" r:id="rId1"/>
    <sheet name="D1.4.3 - SILNOPROUDÁ ELEK..." sheetId="2" r:id="rId2"/>
  </sheets>
  <definedNames>
    <definedName name="_xlnm.Print_Titles" localSheetId="1">'D1.4.3 - SILNOPROUDÁ ELEK...'!$124:$124</definedName>
    <definedName name="_xlnm.Print_Titles" localSheetId="0">'Rekapitulace stavby'!$85:$85</definedName>
    <definedName name="_xlnm.Print_Area" localSheetId="1">'D1.4.3 - SILNOPROUDÁ ELEK...'!$C$4:$Q$70,'D1.4.3 - SILNOPROUDÁ ELEK...'!$C$76:$Q$108,'D1.4.3 - SILNOPROUDÁ ELEK...'!$C$114:$Q$259</definedName>
    <definedName name="_xlnm.Print_Area" localSheetId="0">'Rekapitulace stavby'!$C$4:$AP$70,'Rekapitulace stavby'!$C$76:$AP$96</definedName>
  </definedNames>
  <calcPr calcId="101716" fullCalcOnLoad="1"/>
</workbook>
</file>

<file path=xl/calcChain.xml><?xml version="1.0" encoding="utf-8"?>
<calcChain xmlns="http://schemas.openxmlformats.org/spreadsheetml/2006/main">
  <c r="AA250" i="2"/>
  <c r="AA251"/>
  <c r="AA252"/>
  <c r="AA253"/>
  <c r="AA254"/>
  <c r="AA255"/>
  <c r="AA256"/>
  <c r="AA257"/>
  <c r="AA258"/>
  <c r="AA249"/>
  <c r="Y250"/>
  <c r="Y251"/>
  <c r="Y252"/>
  <c r="Y253"/>
  <c r="Y254"/>
  <c r="Y255"/>
  <c r="Y256"/>
  <c r="Y257"/>
  <c r="Y258"/>
  <c r="Y249"/>
  <c r="W250"/>
  <c r="W251"/>
  <c r="W252"/>
  <c r="W253"/>
  <c r="W254"/>
  <c r="W255"/>
  <c r="W256"/>
  <c r="W257"/>
  <c r="W258"/>
  <c r="W249"/>
  <c r="BK250"/>
  <c r="BK251"/>
  <c r="BK252"/>
  <c r="BK253"/>
  <c r="BK254"/>
  <c r="BK255"/>
  <c r="BK256"/>
  <c r="BK257"/>
  <c r="BK258"/>
  <c r="BK249"/>
  <c r="N249"/>
  <c r="AA184"/>
  <c r="AA185"/>
  <c r="AA187"/>
  <c r="AA188"/>
  <c r="AA190"/>
  <c r="AA191"/>
  <c r="AA193"/>
  <c r="AA194"/>
  <c r="AA196"/>
  <c r="AA197"/>
  <c r="AA199"/>
  <c r="AA201"/>
  <c r="AA202"/>
  <c r="AA204"/>
  <c r="AA206"/>
  <c r="AA208"/>
  <c r="AA210"/>
  <c r="AA211"/>
  <c r="AA213"/>
  <c r="AA214"/>
  <c r="AA216"/>
  <c r="AA217"/>
  <c r="AA219"/>
  <c r="AA220"/>
  <c r="AA222"/>
  <c r="AA223"/>
  <c r="AA225"/>
  <c r="AA227"/>
  <c r="AA228"/>
  <c r="AA230"/>
  <c r="AA231"/>
  <c r="AA233"/>
  <c r="AA234"/>
  <c r="AA236"/>
  <c r="AA237"/>
  <c r="AA239"/>
  <c r="AA240"/>
  <c r="AA242"/>
  <c r="AA244"/>
  <c r="AA245"/>
  <c r="AA247"/>
  <c r="AA183"/>
  <c r="Y184"/>
  <c r="Y185"/>
  <c r="Y187"/>
  <c r="Y188"/>
  <c r="Y190"/>
  <c r="Y191"/>
  <c r="Y193"/>
  <c r="Y194"/>
  <c r="Y196"/>
  <c r="Y197"/>
  <c r="Y199"/>
  <c r="Y201"/>
  <c r="Y202"/>
  <c r="Y204"/>
  <c r="Y206"/>
  <c r="Y208"/>
  <c r="Y210"/>
  <c r="Y211"/>
  <c r="Y213"/>
  <c r="Y214"/>
  <c r="Y216"/>
  <c r="Y217"/>
  <c r="Y219"/>
  <c r="Y220"/>
  <c r="Y222"/>
  <c r="Y223"/>
  <c r="Y225"/>
  <c r="Y227"/>
  <c r="Y228"/>
  <c r="Y230"/>
  <c r="Y231"/>
  <c r="Y233"/>
  <c r="Y234"/>
  <c r="Y236"/>
  <c r="Y237"/>
  <c r="Y239"/>
  <c r="Y240"/>
  <c r="Y242"/>
  <c r="Y244"/>
  <c r="Y245"/>
  <c r="Y247"/>
  <c r="Y183"/>
  <c r="W184"/>
  <c r="W185"/>
  <c r="W187"/>
  <c r="W188"/>
  <c r="W190"/>
  <c r="W191"/>
  <c r="W193"/>
  <c r="W194"/>
  <c r="W196"/>
  <c r="W197"/>
  <c r="W199"/>
  <c r="W201"/>
  <c r="W202"/>
  <c r="W204"/>
  <c r="W206"/>
  <c r="W208"/>
  <c r="W210"/>
  <c r="W211"/>
  <c r="W213"/>
  <c r="W214"/>
  <c r="W216"/>
  <c r="W217"/>
  <c r="W219"/>
  <c r="W220"/>
  <c r="W222"/>
  <c r="W223"/>
  <c r="W225"/>
  <c r="W227"/>
  <c r="W228"/>
  <c r="W230"/>
  <c r="W231"/>
  <c r="W233"/>
  <c r="W234"/>
  <c r="W236"/>
  <c r="W237"/>
  <c r="W239"/>
  <c r="W240"/>
  <c r="W242"/>
  <c r="W244"/>
  <c r="W245"/>
  <c r="W247"/>
  <c r="W183"/>
  <c r="BK184"/>
  <c r="BK185"/>
  <c r="BK187"/>
  <c r="BK188"/>
  <c r="BK190"/>
  <c r="BK191"/>
  <c r="BK193"/>
  <c r="BK194"/>
  <c r="BK196"/>
  <c r="BK197"/>
  <c r="BK199"/>
  <c r="BK201"/>
  <c r="BK202"/>
  <c r="BK204"/>
  <c r="BK206"/>
  <c r="BK208"/>
  <c r="BK210"/>
  <c r="BK211"/>
  <c r="BK213"/>
  <c r="BK214"/>
  <c r="BK216"/>
  <c r="BK217"/>
  <c r="BK219"/>
  <c r="BK220"/>
  <c r="BK222"/>
  <c r="BK223"/>
  <c r="BK225"/>
  <c r="BK227"/>
  <c r="BK228"/>
  <c r="BK230"/>
  <c r="BK231"/>
  <c r="BK233"/>
  <c r="BK234"/>
  <c r="BK236"/>
  <c r="BK237"/>
  <c r="BK239"/>
  <c r="BK240"/>
  <c r="BK242"/>
  <c r="BK244"/>
  <c r="BK245"/>
  <c r="BK247"/>
  <c r="BK183"/>
  <c r="N183"/>
  <c r="AA182"/>
  <c r="Y182"/>
  <c r="W182"/>
  <c r="BK182"/>
  <c r="N182"/>
  <c r="AA176"/>
  <c r="AA177"/>
  <c r="AA178"/>
  <c r="AA179"/>
  <c r="AA180"/>
  <c r="AA181"/>
  <c r="AA175"/>
  <c r="Y176"/>
  <c r="Y177"/>
  <c r="Y178"/>
  <c r="Y179"/>
  <c r="Y180"/>
  <c r="Y181"/>
  <c r="Y175"/>
  <c r="W176"/>
  <c r="W177"/>
  <c r="W178"/>
  <c r="W179"/>
  <c r="W180"/>
  <c r="W181"/>
  <c r="W175"/>
  <c r="BK176"/>
  <c r="BK177"/>
  <c r="BK178"/>
  <c r="BK179"/>
  <c r="BK180"/>
  <c r="BK181"/>
  <c r="BK175"/>
  <c r="N175"/>
  <c r="AA157"/>
  <c r="AA159"/>
  <c r="AA161"/>
  <c r="AA163"/>
  <c r="AA165"/>
  <c r="AA167"/>
  <c r="AA169"/>
  <c r="AA171"/>
  <c r="AA173"/>
  <c r="AA156"/>
  <c r="Y157"/>
  <c r="Y159"/>
  <c r="Y161"/>
  <c r="Y163"/>
  <c r="Y165"/>
  <c r="Y167"/>
  <c r="Y169"/>
  <c r="Y171"/>
  <c r="Y173"/>
  <c r="Y156"/>
  <c r="W157"/>
  <c r="W159"/>
  <c r="W161"/>
  <c r="W163"/>
  <c r="W165"/>
  <c r="W167"/>
  <c r="W169"/>
  <c r="W171"/>
  <c r="W173"/>
  <c r="W156"/>
  <c r="BK157"/>
  <c r="BK159"/>
  <c r="BK161"/>
  <c r="BK163"/>
  <c r="BK165"/>
  <c r="BK167"/>
  <c r="BK169"/>
  <c r="BK171"/>
  <c r="BK173"/>
  <c r="BK156"/>
  <c r="N156"/>
  <c r="AA155"/>
  <c r="Y155"/>
  <c r="W155"/>
  <c r="BK155"/>
  <c r="N155"/>
  <c r="AA135"/>
  <c r="AA136"/>
  <c r="AA138"/>
  <c r="AA139"/>
  <c r="AA141"/>
  <c r="AA142"/>
  <c r="AA144"/>
  <c r="AA146"/>
  <c r="AA147"/>
  <c r="AA149"/>
  <c r="AA151"/>
  <c r="AA153"/>
  <c r="AA134"/>
  <c r="Y135"/>
  <c r="Y136"/>
  <c r="Y138"/>
  <c r="Y139"/>
  <c r="Y141"/>
  <c r="Y142"/>
  <c r="Y144"/>
  <c r="Y146"/>
  <c r="Y147"/>
  <c r="Y149"/>
  <c r="Y151"/>
  <c r="Y153"/>
  <c r="Y134"/>
  <c r="W135"/>
  <c r="W136"/>
  <c r="W138"/>
  <c r="W139"/>
  <c r="W141"/>
  <c r="W142"/>
  <c r="W144"/>
  <c r="W146"/>
  <c r="W147"/>
  <c r="W149"/>
  <c r="W151"/>
  <c r="W153"/>
  <c r="W134"/>
  <c r="BK135"/>
  <c r="BK136"/>
  <c r="BK138"/>
  <c r="BK139"/>
  <c r="BK141"/>
  <c r="BK142"/>
  <c r="BK144"/>
  <c r="BK146"/>
  <c r="BK147"/>
  <c r="BK149"/>
  <c r="BK151"/>
  <c r="BK153"/>
  <c r="BK134"/>
  <c r="N134"/>
  <c r="AA132"/>
  <c r="AA133"/>
  <c r="AA131"/>
  <c r="Y132"/>
  <c r="Y133"/>
  <c r="Y131"/>
  <c r="W132"/>
  <c r="W133"/>
  <c r="W131"/>
  <c r="BK132"/>
  <c r="BK133"/>
  <c r="BK131"/>
  <c r="AA128"/>
  <c r="AA129"/>
  <c r="AA130"/>
  <c r="AA127"/>
  <c r="Y128"/>
  <c r="Y129"/>
  <c r="Y130"/>
  <c r="Y127"/>
  <c r="W128"/>
  <c r="W129"/>
  <c r="W130"/>
  <c r="W127"/>
  <c r="BK128"/>
  <c r="BK129"/>
  <c r="BK130"/>
  <c r="BK127"/>
  <c r="N127"/>
  <c r="AA126"/>
  <c r="Y126"/>
  <c r="W126"/>
  <c r="BK126"/>
  <c r="N126"/>
  <c r="AA125"/>
  <c r="Y125"/>
  <c r="W125"/>
  <c r="BK125"/>
  <c r="N125"/>
  <c r="BI101"/>
  <c r="BI102"/>
  <c r="BI103"/>
  <c r="BI104"/>
  <c r="BI105"/>
  <c r="BI106"/>
  <c r="BI128"/>
  <c r="BI129"/>
  <c r="BI130"/>
  <c r="BI132"/>
  <c r="BI133"/>
  <c r="BI135"/>
  <c r="BI136"/>
  <c r="BI138"/>
  <c r="BI139"/>
  <c r="BI141"/>
  <c r="BI142"/>
  <c r="BI144"/>
  <c r="BI146"/>
  <c r="BI147"/>
  <c r="BI149"/>
  <c r="BI151"/>
  <c r="BI153"/>
  <c r="BI157"/>
  <c r="BI159"/>
  <c r="BI161"/>
  <c r="BI163"/>
  <c r="BI165"/>
  <c r="BI167"/>
  <c r="BI169"/>
  <c r="BI171"/>
  <c r="BI173"/>
  <c r="BI176"/>
  <c r="BI177"/>
  <c r="BI178"/>
  <c r="BI179"/>
  <c r="BI180"/>
  <c r="BI181"/>
  <c r="BI184"/>
  <c r="BI185"/>
  <c r="BI187"/>
  <c r="BI188"/>
  <c r="BI190"/>
  <c r="BI191"/>
  <c r="BI193"/>
  <c r="BI194"/>
  <c r="BI196"/>
  <c r="BI197"/>
  <c r="BI199"/>
  <c r="BI201"/>
  <c r="BI202"/>
  <c r="BI204"/>
  <c r="BI206"/>
  <c r="BI208"/>
  <c r="BI210"/>
  <c r="BI211"/>
  <c r="BI213"/>
  <c r="BI214"/>
  <c r="BI216"/>
  <c r="BI217"/>
  <c r="BI219"/>
  <c r="BI220"/>
  <c r="BI222"/>
  <c r="BI223"/>
  <c r="BI225"/>
  <c r="BI227"/>
  <c r="BI228"/>
  <c r="BI230"/>
  <c r="BI231"/>
  <c r="BI233"/>
  <c r="BI234"/>
  <c r="BI236"/>
  <c r="BI237"/>
  <c r="BI239"/>
  <c r="BI240"/>
  <c r="BI242"/>
  <c r="BI244"/>
  <c r="BI245"/>
  <c r="BI247"/>
  <c r="BI250"/>
  <c r="BI251"/>
  <c r="BI252"/>
  <c r="BI253"/>
  <c r="BI254"/>
  <c r="BI255"/>
  <c r="BI256"/>
  <c r="BI257"/>
  <c r="BI258"/>
  <c r="H36"/>
  <c r="BD88" i="1"/>
  <c r="BH101" i="2"/>
  <c r="BH102"/>
  <c r="BH103"/>
  <c r="BH104"/>
  <c r="BH105"/>
  <c r="BH106"/>
  <c r="BH128"/>
  <c r="BH129"/>
  <c r="BH130"/>
  <c r="BH132"/>
  <c r="BH133"/>
  <c r="BH135"/>
  <c r="BH136"/>
  <c r="BH138"/>
  <c r="BH139"/>
  <c r="BH141"/>
  <c r="BH142"/>
  <c r="BH144"/>
  <c r="BH146"/>
  <c r="BH147"/>
  <c r="BH149"/>
  <c r="BH151"/>
  <c r="BH153"/>
  <c r="BH157"/>
  <c r="BH159"/>
  <c r="BH161"/>
  <c r="BH163"/>
  <c r="BH165"/>
  <c r="BH167"/>
  <c r="BH169"/>
  <c r="BH171"/>
  <c r="BH173"/>
  <c r="BH176"/>
  <c r="BH177"/>
  <c r="BH178"/>
  <c r="BH179"/>
  <c r="BH180"/>
  <c r="BH181"/>
  <c r="BH184"/>
  <c r="BH185"/>
  <c r="BH187"/>
  <c r="BH188"/>
  <c r="BH190"/>
  <c r="BH191"/>
  <c r="BH193"/>
  <c r="BH194"/>
  <c r="BH196"/>
  <c r="BH197"/>
  <c r="BH199"/>
  <c r="BH201"/>
  <c r="BH202"/>
  <c r="BH204"/>
  <c r="BH206"/>
  <c r="BH208"/>
  <c r="BH210"/>
  <c r="BH211"/>
  <c r="BH213"/>
  <c r="BH214"/>
  <c r="BH216"/>
  <c r="BH217"/>
  <c r="BH219"/>
  <c r="BH220"/>
  <c r="BH222"/>
  <c r="BH223"/>
  <c r="BH225"/>
  <c r="BH227"/>
  <c r="BH228"/>
  <c r="BH230"/>
  <c r="BH231"/>
  <c r="BH233"/>
  <c r="BH234"/>
  <c r="BH236"/>
  <c r="BH237"/>
  <c r="BH239"/>
  <c r="BH240"/>
  <c r="BH242"/>
  <c r="BH244"/>
  <c r="BH245"/>
  <c r="BH247"/>
  <c r="BH250"/>
  <c r="BH251"/>
  <c r="BH252"/>
  <c r="BH253"/>
  <c r="BH254"/>
  <c r="BH255"/>
  <c r="BH256"/>
  <c r="BH257"/>
  <c r="BH258"/>
  <c r="H35"/>
  <c r="BC88" i="1"/>
  <c r="BG101" i="2"/>
  <c r="BG102"/>
  <c r="BG103"/>
  <c r="BG104"/>
  <c r="BG105"/>
  <c r="BG106"/>
  <c r="BG128"/>
  <c r="BG129"/>
  <c r="BG130"/>
  <c r="BG132"/>
  <c r="BG133"/>
  <c r="BG135"/>
  <c r="BG136"/>
  <c r="BG138"/>
  <c r="BG139"/>
  <c r="BG141"/>
  <c r="BG142"/>
  <c r="BG144"/>
  <c r="BG146"/>
  <c r="BG147"/>
  <c r="BG149"/>
  <c r="BG151"/>
  <c r="BG153"/>
  <c r="BG157"/>
  <c r="BG159"/>
  <c r="BG161"/>
  <c r="BG163"/>
  <c r="BG165"/>
  <c r="BG167"/>
  <c r="BG169"/>
  <c r="BG171"/>
  <c r="BG173"/>
  <c r="BG176"/>
  <c r="BG177"/>
  <c r="BG178"/>
  <c r="BG179"/>
  <c r="BG180"/>
  <c r="BG181"/>
  <c r="BG184"/>
  <c r="BG185"/>
  <c r="BG187"/>
  <c r="BG188"/>
  <c r="BG190"/>
  <c r="BG191"/>
  <c r="BG193"/>
  <c r="BG194"/>
  <c r="BG196"/>
  <c r="BG197"/>
  <c r="BG199"/>
  <c r="BG201"/>
  <c r="BG202"/>
  <c r="BG204"/>
  <c r="BG206"/>
  <c r="BG208"/>
  <c r="BG210"/>
  <c r="BG211"/>
  <c r="BG213"/>
  <c r="BG214"/>
  <c r="BG216"/>
  <c r="BG217"/>
  <c r="BG219"/>
  <c r="BG220"/>
  <c r="BG222"/>
  <c r="BG223"/>
  <c r="BG225"/>
  <c r="BG227"/>
  <c r="BG228"/>
  <c r="BG230"/>
  <c r="BG231"/>
  <c r="BG233"/>
  <c r="BG234"/>
  <c r="BG236"/>
  <c r="BG237"/>
  <c r="BG239"/>
  <c r="BG240"/>
  <c r="BG242"/>
  <c r="BG244"/>
  <c r="BG245"/>
  <c r="BG247"/>
  <c r="BG250"/>
  <c r="BG251"/>
  <c r="BG252"/>
  <c r="BG253"/>
  <c r="BG254"/>
  <c r="BG255"/>
  <c r="BG256"/>
  <c r="BG257"/>
  <c r="BG258"/>
  <c r="H34"/>
  <c r="BB88" i="1"/>
  <c r="BF101" i="2"/>
  <c r="BF102"/>
  <c r="BF103"/>
  <c r="BF104"/>
  <c r="BF105"/>
  <c r="BF106"/>
  <c r="BF128"/>
  <c r="BF129"/>
  <c r="BF130"/>
  <c r="BF132"/>
  <c r="BF133"/>
  <c r="BF135"/>
  <c r="BF136"/>
  <c r="BF138"/>
  <c r="BF139"/>
  <c r="BF141"/>
  <c r="BF142"/>
  <c r="BF144"/>
  <c r="BF146"/>
  <c r="BF147"/>
  <c r="BF149"/>
  <c r="BF151"/>
  <c r="BF153"/>
  <c r="BF157"/>
  <c r="BF159"/>
  <c r="BF161"/>
  <c r="BF163"/>
  <c r="BF165"/>
  <c r="BF167"/>
  <c r="BF169"/>
  <c r="BF171"/>
  <c r="BF173"/>
  <c r="BF176"/>
  <c r="BF177"/>
  <c r="BF178"/>
  <c r="BF179"/>
  <c r="BF180"/>
  <c r="BF181"/>
  <c r="BF184"/>
  <c r="BF185"/>
  <c r="BF187"/>
  <c r="BF188"/>
  <c r="BF190"/>
  <c r="BF191"/>
  <c r="BF193"/>
  <c r="BF194"/>
  <c r="BF196"/>
  <c r="BF197"/>
  <c r="BF199"/>
  <c r="BF201"/>
  <c r="BF202"/>
  <c r="BF204"/>
  <c r="BF206"/>
  <c r="BF208"/>
  <c r="BF210"/>
  <c r="BF211"/>
  <c r="BF213"/>
  <c r="BF214"/>
  <c r="BF216"/>
  <c r="BF217"/>
  <c r="BF219"/>
  <c r="BF220"/>
  <c r="BF222"/>
  <c r="BF223"/>
  <c r="BF225"/>
  <c r="BF227"/>
  <c r="BF228"/>
  <c r="BF230"/>
  <c r="BF231"/>
  <c r="BF233"/>
  <c r="BF234"/>
  <c r="BF236"/>
  <c r="BF237"/>
  <c r="BF239"/>
  <c r="BF240"/>
  <c r="BF242"/>
  <c r="BF244"/>
  <c r="BF245"/>
  <c r="BF247"/>
  <c r="BF250"/>
  <c r="BF251"/>
  <c r="BF252"/>
  <c r="BF253"/>
  <c r="BF254"/>
  <c r="BF255"/>
  <c r="BF256"/>
  <c r="BF257"/>
  <c r="BF258"/>
  <c r="H33"/>
  <c r="BA88" i="1"/>
  <c r="N88" i="2"/>
  <c r="N101"/>
  <c r="BE101"/>
  <c r="N102"/>
  <c r="BE102"/>
  <c r="N103"/>
  <c r="BE103"/>
  <c r="N104"/>
  <c r="BE104"/>
  <c r="N105"/>
  <c r="BE105"/>
  <c r="N106"/>
  <c r="BE106"/>
  <c r="N128"/>
  <c r="BE128"/>
  <c r="N129"/>
  <c r="BE129"/>
  <c r="N130"/>
  <c r="BE130"/>
  <c r="BE132"/>
  <c r="BE133"/>
  <c r="N135"/>
  <c r="BE135"/>
  <c r="N136"/>
  <c r="BE136"/>
  <c r="N138"/>
  <c r="BE138"/>
  <c r="N139"/>
  <c r="BE139"/>
  <c r="N141"/>
  <c r="BE141"/>
  <c r="N142"/>
  <c r="BE142"/>
  <c r="N144"/>
  <c r="BE144"/>
  <c r="N146"/>
  <c r="BE146"/>
  <c r="N147"/>
  <c r="BE147"/>
  <c r="N149"/>
  <c r="BE149"/>
  <c r="N151"/>
  <c r="BE151"/>
  <c r="N153"/>
  <c r="BE153"/>
  <c r="N157"/>
  <c r="BE157"/>
  <c r="N159"/>
  <c r="BE159"/>
  <c r="N161"/>
  <c r="BE161"/>
  <c r="N163"/>
  <c r="BE163"/>
  <c r="N165"/>
  <c r="BE165"/>
  <c r="N167"/>
  <c r="BE167"/>
  <c r="N169"/>
  <c r="BE169"/>
  <c r="N171"/>
  <c r="BE171"/>
  <c r="N173"/>
  <c r="BE173"/>
  <c r="N176"/>
  <c r="BE176"/>
  <c r="N177"/>
  <c r="BE177"/>
  <c r="N178"/>
  <c r="BE178"/>
  <c r="N179"/>
  <c r="BE179"/>
  <c r="N180"/>
  <c r="BE180"/>
  <c r="N181"/>
  <c r="BE181"/>
  <c r="N184"/>
  <c r="BE184"/>
  <c r="N185"/>
  <c r="BE185"/>
  <c r="N187"/>
  <c r="BE187"/>
  <c r="N188"/>
  <c r="BE188"/>
  <c r="N190"/>
  <c r="BE190"/>
  <c r="N191"/>
  <c r="BE191"/>
  <c r="N193"/>
  <c r="BE193"/>
  <c r="N194"/>
  <c r="BE194"/>
  <c r="N196"/>
  <c r="BE196"/>
  <c r="N197"/>
  <c r="BE197"/>
  <c r="N199"/>
  <c r="BE199"/>
  <c r="N201"/>
  <c r="BE201"/>
  <c r="N202"/>
  <c r="BE202"/>
  <c r="N204"/>
  <c r="BE204"/>
  <c r="N206"/>
  <c r="BE206"/>
  <c r="N208"/>
  <c r="BE208"/>
  <c r="N210"/>
  <c r="BE210"/>
  <c r="N211"/>
  <c r="BE211"/>
  <c r="N213"/>
  <c r="BE213"/>
  <c r="N214"/>
  <c r="BE214"/>
  <c r="N216"/>
  <c r="BE216"/>
  <c r="N217"/>
  <c r="BE217"/>
  <c r="N219"/>
  <c r="BE219"/>
  <c r="N220"/>
  <c r="BE220"/>
  <c r="N222"/>
  <c r="BE222"/>
  <c r="N223"/>
  <c r="BE223"/>
  <c r="N225"/>
  <c r="BE225"/>
  <c r="N227"/>
  <c r="BE227"/>
  <c r="N228"/>
  <c r="BE228"/>
  <c r="N230"/>
  <c r="BE230"/>
  <c r="N231"/>
  <c r="BE231"/>
  <c r="N233"/>
  <c r="BE233"/>
  <c r="N234"/>
  <c r="BE234"/>
  <c r="N236"/>
  <c r="BE236"/>
  <c r="N237"/>
  <c r="BE237"/>
  <c r="N239"/>
  <c r="BE239"/>
  <c r="N240"/>
  <c r="BE240"/>
  <c r="N242"/>
  <c r="BE242"/>
  <c r="N244"/>
  <c r="BE244"/>
  <c r="N245"/>
  <c r="BE245"/>
  <c r="N247"/>
  <c r="BE247"/>
  <c r="N250"/>
  <c r="BE250"/>
  <c r="N251"/>
  <c r="BE251"/>
  <c r="N252"/>
  <c r="BE252"/>
  <c r="N253"/>
  <c r="BE253"/>
  <c r="N254"/>
  <c r="BE254"/>
  <c r="N255"/>
  <c r="BE255"/>
  <c r="N256"/>
  <c r="BE256"/>
  <c r="N257"/>
  <c r="BE257"/>
  <c r="N258"/>
  <c r="BE258"/>
  <c r="H32"/>
  <c r="AZ88" i="1"/>
  <c r="AY88"/>
  <c r="AX88"/>
  <c r="M33" i="2"/>
  <c r="AW88" i="1"/>
  <c r="M32" i="2"/>
  <c r="AV88" i="1"/>
  <c r="AU88"/>
  <c r="M27" i="2"/>
  <c r="N100"/>
  <c r="M28"/>
  <c r="M30"/>
  <c r="AG88" i="1"/>
  <c r="AS88"/>
  <c r="N98" i="2"/>
  <c r="N97"/>
  <c r="N96"/>
  <c r="N95"/>
  <c r="N94"/>
  <c r="N93"/>
  <c r="N92"/>
  <c r="N90"/>
  <c r="N89"/>
  <c r="M122"/>
  <c r="E15"/>
  <c r="F122"/>
  <c r="M121"/>
  <c r="F121"/>
  <c r="O9"/>
  <c r="M119"/>
  <c r="F119"/>
  <c r="F117"/>
  <c r="F6"/>
  <c r="F116"/>
  <c r="L108"/>
  <c r="M84"/>
  <c r="F84"/>
  <c r="M83"/>
  <c r="F83"/>
  <c r="M81"/>
  <c r="F81"/>
  <c r="F79"/>
  <c r="F78"/>
  <c r="L38"/>
  <c r="O15"/>
  <c r="O14"/>
  <c r="BD87" i="1"/>
  <c r="CH91"/>
  <c r="CH92"/>
  <c r="CH93"/>
  <c r="CH94"/>
  <c r="W35"/>
  <c r="BC87"/>
  <c r="CG91"/>
  <c r="CG92"/>
  <c r="CG93"/>
  <c r="CG94"/>
  <c r="W34"/>
  <c r="BB87"/>
  <c r="CF91"/>
  <c r="CF92"/>
  <c r="CF93"/>
  <c r="CF94"/>
  <c r="W33"/>
  <c r="BA87"/>
  <c r="AW87"/>
  <c r="BZ91"/>
  <c r="BZ92"/>
  <c r="BZ93"/>
  <c r="BZ94"/>
  <c r="AK32"/>
  <c r="CE91"/>
  <c r="CE92"/>
  <c r="CE93"/>
  <c r="CE94"/>
  <c r="W32"/>
  <c r="AZ87"/>
  <c r="AV87"/>
  <c r="AG87"/>
  <c r="AG91"/>
  <c r="AV91"/>
  <c r="BY91"/>
  <c r="AG92"/>
  <c r="AV92"/>
  <c r="BY92"/>
  <c r="AG93"/>
  <c r="AV93"/>
  <c r="BY93"/>
  <c r="AG94"/>
  <c r="AV94"/>
  <c r="BY94"/>
  <c r="AK31"/>
  <c r="CD91"/>
  <c r="CD92"/>
  <c r="CD93"/>
  <c r="CD94"/>
  <c r="W31"/>
  <c r="AG90"/>
  <c r="AK27"/>
  <c r="AK26"/>
  <c r="AT87"/>
  <c r="AN87"/>
  <c r="AN91"/>
  <c r="AN92"/>
  <c r="AN93"/>
  <c r="AN94"/>
  <c r="AN90"/>
  <c r="AN96"/>
  <c r="AG96"/>
  <c r="CK94"/>
  <c r="CJ94"/>
  <c r="CI94"/>
  <c r="CC94"/>
  <c r="CB94"/>
  <c r="CA94"/>
  <c r="CK93"/>
  <c r="CJ93"/>
  <c r="CI93"/>
  <c r="CC93"/>
  <c r="CB93"/>
  <c r="CA93"/>
  <c r="CK92"/>
  <c r="CJ92"/>
  <c r="CI92"/>
  <c r="CC92"/>
  <c r="CB92"/>
  <c r="CA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<sst xmlns="http://schemas.openxmlformats.org/spreadsheetml/2006/main" count="1840" uniqueCount="505">
  <si>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</si>
  <si>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</si>
  <si>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</si>
  <si>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</si>
  <si>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</si>
  <si>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</si>
  <si>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</si>
  <si>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</si>
  <si>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</si>
  <si>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</si>
  <si>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</si>
  <si>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</si>
  <si>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</si>
  <si>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</si>
  <si>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</si>
  <si>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</si>
  <si>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</si>
  <si>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17-08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</si>
  <si>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</si>
  <si>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</si>
  <si>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MŠ F-M, Anenská 656 - rekonstrukce šaten a sociálního zařízení</t>
  </si>
  <si>
    <t>JKSO:</t>
  </si>
  <si>
    <t>CC-CZ:</t>
  </si>
  <si>
    <t>Místo:</t>
  </si>
  <si>
    <t>k.ú. Místek</t>
  </si>
  <si>
    <t>Datum:</t>
  </si>
  <si>
    <t>21.4.2017</t>
  </si>
  <si>
    <t>Objednatel:</t>
  </si>
  <si>
    <t>IČ:</t>
  </si>
  <si>
    <t>Statutární město Frýdek - Místek</t>
  </si>
  <si>
    <t>DIČ:</t>
  </si>
  <si>
    <t>Zhotovitel:</t>
  </si>
  <si>
    <t>Vyplň údaj</t>
  </si>
  <si>
    <t>Projektant:</t>
  </si>
  <si>
    <t>Zdeněk HLOŽANKA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</si>
  <si>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</si>
  <si>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</si>
  <si>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</si>
  <si>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</si>
  <si>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</si>
  <si>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</si>
  <si>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</si>
  <si>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</si>
  <si>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</si>
  <si>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</si>
  <si>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</si>
  <si>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</si>
  <si>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</si>
  <si>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</si>
  <si>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</si>
  <si>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</si>
  <si>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</si>
  <si>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</si>
  <si>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</si>
  <si>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</si>
  <si>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</si>
  <si>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</si>
  <si>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</si>
  <si>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</si>
  <si>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</si>
  <si>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</si>
  <si>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</si>
  <si>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</si>
  <si>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</si>
  <si>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</si>
  <si>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</si>
  <si>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</si>
  <si>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</si>
  <si>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</si>
  <si>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</si>
  <si>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</si>
  <si>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</si>
  <si>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</si>
  <si>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</si>
  <si>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</si>
  <si>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</si>
  <si>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</si>
  <si>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</si>
  <si>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</si>
  <si>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</si>
  <si>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{1166d56d-80e1-408b-a022-099a41aaea51}</t>
  </si>
  <si>
    <t>{00000000-0000-0000-0000-000000000000}</t>
  </si>
  <si>
    <t>/</t>
  </si>
  <si>
    <t>D1.4.3</t>
  </si>
  <si>
    <t>SILNOPROUDÁ ELEKTROTECHNIKA</t>
  </si>
  <si>
    <t>1</t>
  </si>
  <si>
    <t>{97f717e5-f62d-4e49-bf34-264bec200e69}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</si>
  <si>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</si>
  <si>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</si>
  <si>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</si>
  <si>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</si>
  <si>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</si>
  <si>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</si>
  <si>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</si>
  <si>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</si>
  <si>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</si>
  <si>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</si>
  <si>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</si>
  <si>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</si>
  <si>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</si>
  <si>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</si>
  <si>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</si>
  <si>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Objekt:</t>
  </si>
  <si>
    <t>D1.4.3 - SILNOPROUDÁ ELEKTROTECHNIKA</t>
  </si>
  <si>
    <t>Náklady z rozpočtu</t>
  </si>
  <si>
    <t>Kód - Popis</t>
  </si>
  <si>
    <t>Cena celkem [CZK]</t>
  </si>
  <si>
    <t>1) Náklady z rozpočtu</t>
  </si>
  <si>
    <t>-1</t>
  </si>
  <si>
    <t>M - Práce a dodávky M</t>
  </si>
  <si>
    <t xml:space="preserve">    HZS - Hodinová zúčtovací sazba</t>
  </si>
  <si>
    <t xml:space="preserve">    22-M - Montáž slaboproudu</t>
  </si>
  <si>
    <t>HSV - Práce a dodávky HSV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</si>
  <si>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</si>
  <si>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</si>
  <si>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</si>
  <si>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</t>
  </si>
  <si>
    <t xml:space="preserve">    741-a - Demontáže - silnoproud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</si>
  <si>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</si>
  <si>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</si>
  <si>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</si>
  <si>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</si>
  <si>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</si>
  <si>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</si>
  <si>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</si>
  <si>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</si>
  <si>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</si>
  <si>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</si>
  <si>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</si>
  <si>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</si>
  <si>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</si>
  <si>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</si>
  <si>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</si>
  <si>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</si>
  <si>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</si>
  <si>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</si>
  <si>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</si>
  <si>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</si>
  <si>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</si>
  <si>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</si>
  <si>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</si>
  <si>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</si>
  <si>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HZS3131</t>
  </si>
  <si>
    <t>Hodinová zúčtovací sazba elektromontér -  vyhledávání stávajících tras</t>
  </si>
  <si>
    <t>hod</t>
  </si>
  <si>
    <t>4</t>
  </si>
  <si>
    <t>2111470214</t>
  </si>
  <si>
    <t>HZS4211</t>
  </si>
  <si>
    <t>Hodinová zúčtovací sazba revizní technik</t>
  </si>
  <si>
    <t>-385683811</t>
  </si>
  <si>
    <t>3</t>
  </si>
  <si>
    <t>HZS4212</t>
  </si>
  <si>
    <t>Oprava dokumentace dle skutečného provedení</t>
  </si>
  <si>
    <t>-109743023</t>
  </si>
  <si>
    <t>Cenové a technické podmínky ceníku URS jsou na adrese www.cs-urs.cz, cenová úroveň rozpočtu URS 2017</t>
  </si>
  <si>
    <t>64</t>
  </si>
  <si>
    <t>1404974346</t>
  </si>
  <si>
    <t>5</t>
  </si>
  <si>
    <t>V rozsahu montáže a materiálu položky zahrňte všechny pomocné práce a přidružené drobné materiály k dokončení položky včetně dopravy</t>
  </si>
  <si>
    <t>1522428367</t>
  </si>
  <si>
    <t>6</t>
  </si>
  <si>
    <t>220260025</t>
  </si>
  <si>
    <t>Montáž krabice pod omítku s vysekáním lůžka</t>
  </si>
  <si>
    <t>kus</t>
  </si>
  <si>
    <t>-1140948421</t>
  </si>
  <si>
    <t>7</t>
  </si>
  <si>
    <t>M</t>
  </si>
  <si>
    <t>345715230</t>
  </si>
  <si>
    <t>krabice  odbočná s víčkem a svorkovnicí</t>
  </si>
  <si>
    <t>128</t>
  </si>
  <si>
    <t>1991166075</t>
  </si>
  <si>
    <t>"viz v.č. 02" (2)</t>
  </si>
  <si>
    <t>VV</t>
  </si>
  <si>
    <t>8</t>
  </si>
  <si>
    <t>220271106</t>
  </si>
  <si>
    <t>Montáž šnůry CYSY do 2 x 2,5 mm2</t>
  </si>
  <si>
    <t>m</t>
  </si>
  <si>
    <t>1969027373</t>
  </si>
  <si>
    <t>9</t>
  </si>
  <si>
    <t>341437960</t>
  </si>
  <si>
    <t>šňůra lehká s Cu jádrem CYSY H05 VV-F 2x1 mm2</t>
  </si>
  <si>
    <t>-603581304</t>
  </si>
  <si>
    <t>"viz v.č. 02" (14)</t>
  </si>
  <si>
    <t>10</t>
  </si>
  <si>
    <t>220280221</t>
  </si>
  <si>
    <t>Montáž kabely  SYKFY 5 x 2 x 0,5 mm</t>
  </si>
  <si>
    <t>1309230846</t>
  </si>
  <si>
    <t>11</t>
  </si>
  <si>
    <t>341210500</t>
  </si>
  <si>
    <t>kabel sdělovací s Cu jádrem SYKFY 5x2x0,5 mm</t>
  </si>
  <si>
    <t>-1149866650</t>
  </si>
  <si>
    <t>"viz v.č. 02" (49)</t>
  </si>
  <si>
    <t>12</t>
  </si>
  <si>
    <t>220320301</t>
  </si>
  <si>
    <t>Montáž hovorové soupravy</t>
  </si>
  <si>
    <t>-1613404747</t>
  </si>
  <si>
    <t>"viz v.č. 02" (1)</t>
  </si>
  <si>
    <t>13</t>
  </si>
  <si>
    <t>220320306</t>
  </si>
  <si>
    <t>Montáž elektronicky ovládaného zámku</t>
  </si>
  <si>
    <t>964206276</t>
  </si>
  <si>
    <t>14</t>
  </si>
  <si>
    <t>382290060</t>
  </si>
  <si>
    <t>elektrický zámak do levostranných dveří</t>
  </si>
  <si>
    <t>-2085016030</t>
  </si>
  <si>
    <t>220490022</t>
  </si>
  <si>
    <t>Montáž telefonního přístroje</t>
  </si>
  <si>
    <t>1719027322</t>
  </si>
  <si>
    <t>16</t>
  </si>
  <si>
    <t>3414216-R</t>
  </si>
  <si>
    <t>drobný upevňovací materiál, kabelové úchyty, vruty, hmoždinky, sádra apod.</t>
  </si>
  <si>
    <t>256</t>
  </si>
  <si>
    <t>-1985459744</t>
  </si>
  <si>
    <t>17</t>
  </si>
  <si>
    <t>Zapojení elektrického zámku do systému dorozumívacího zařítení (přepojování v síťovém napaječi, domácích telefonech a elektrickém rátném, sundání a spětná montáž krycích plechů rozvaděče RSA-2 a vše chny potřebné montáže</t>
  </si>
  <si>
    <t>-1447719949</t>
  </si>
  <si>
    <t>18</t>
  </si>
  <si>
    <t>971033131</t>
  </si>
  <si>
    <t>Vybourání otvorů ve zdivu cihelném D do 60 mm na MVC nebo MV tl do 150 mm</t>
  </si>
  <si>
    <t>894426188</t>
  </si>
  <si>
    <t>"viz v.č. 02, 03" (7)</t>
  </si>
  <si>
    <t>19</t>
  </si>
  <si>
    <t>971033141</t>
  </si>
  <si>
    <t>Vybourání otvorů ve zdivu cihelném D do 60 mm na MVC nebo MV tl do 300 mm</t>
  </si>
  <si>
    <t>-2068876875</t>
  </si>
  <si>
    <t>"viz v.č. 02, 03" (3)</t>
  </si>
  <si>
    <t>20</t>
  </si>
  <si>
    <t>973031616</t>
  </si>
  <si>
    <t>Vysekání kapes ve zdivu cihelném na MV nebo MVC pro špalíky do 100x100x50 mm</t>
  </si>
  <si>
    <t>191305272</t>
  </si>
  <si>
    <t>"viz v.č. 02, 03" (22+9)</t>
  </si>
  <si>
    <t>973031619</t>
  </si>
  <si>
    <t>Vysekání kapes ve zdivu cihelném na MV nebo MVC pro špalíky do 150x150x100 mm</t>
  </si>
  <si>
    <t>-1062140528</t>
  </si>
  <si>
    <t>22</t>
  </si>
  <si>
    <t>974031121</t>
  </si>
  <si>
    <t>Vysekání rýh ve zdivu cihelném hl do 30 mm š do 30 mm</t>
  </si>
  <si>
    <t>109116387</t>
  </si>
  <si>
    <t>"viz v.č. 02, 03" (67)</t>
  </si>
  <si>
    <t>23</t>
  </si>
  <si>
    <t>974031122</t>
  </si>
  <si>
    <t>Vysekání rýh ve zdivu cihelném hl do 30 mm š do 70 mm</t>
  </si>
  <si>
    <t>-256000983</t>
  </si>
  <si>
    <t>"viz v.č. 02, 03" (8)</t>
  </si>
  <si>
    <t>24</t>
  </si>
  <si>
    <t>974031133</t>
  </si>
  <si>
    <t>Vysekání rýh ve zdivu cihelném hl do 50 mm š do 100 mm</t>
  </si>
  <si>
    <t>-1654013912</t>
  </si>
  <si>
    <t>"viz v.č. 02, 03" (6)</t>
  </si>
  <si>
    <t>25</t>
  </si>
  <si>
    <t>974049122</t>
  </si>
  <si>
    <t>Vysekání rýh v betonových zdech hl do 30 mm š do 70 mm</t>
  </si>
  <si>
    <t>1082160235</t>
  </si>
  <si>
    <t>26</t>
  </si>
  <si>
    <t>974082821</t>
  </si>
  <si>
    <t>Vysekání rýh pro vodiče v podhledu kamenných kleneb nebo betonových stropů hl do 30 mm š do 30 mm</t>
  </si>
  <si>
    <t>-281176765</t>
  </si>
  <si>
    <t>"viz v.č. 02" (17)</t>
  </si>
  <si>
    <t>27</t>
  </si>
  <si>
    <t>997013215</t>
  </si>
  <si>
    <t>Vnitrostaveništní doprava suti a vybouraných hmot pro budovy v do 18 m ručně</t>
  </si>
  <si>
    <t>t</t>
  </si>
  <si>
    <t>-1716691507</t>
  </si>
  <si>
    <t>28</t>
  </si>
  <si>
    <t>997013219</t>
  </si>
  <si>
    <t>Příplatek k vnitrostaveništní dopravě suti a vybouraných hmot za zvětšenou dopravu suti ZKD 10 m</t>
  </si>
  <si>
    <t>-182402490</t>
  </si>
  <si>
    <t>29</t>
  </si>
  <si>
    <t>997013501</t>
  </si>
  <si>
    <t>Odvoz suti na skládku a vybouraných hmot nebo meziskládku do 1 km se složením</t>
  </si>
  <si>
    <t>571124547</t>
  </si>
  <si>
    <t>30</t>
  </si>
  <si>
    <t>997013509</t>
  </si>
  <si>
    <t>Příplatek k odvozu suti a vybouraných hmot na skládku ZKD 1 km přes 1 km</t>
  </si>
  <si>
    <t>-2106791052</t>
  </si>
  <si>
    <t>31</t>
  </si>
  <si>
    <t>997013821</t>
  </si>
  <si>
    <t>Poplatek za uložení stavebního odpadu ekologicky závadného s azbestem na skládce (skládkovné)</t>
  </si>
  <si>
    <t>-1542129578</t>
  </si>
  <si>
    <t>32</t>
  </si>
  <si>
    <t>997013831</t>
  </si>
  <si>
    <t>Poplatek za uložení stavebního směsného odpadu na skládce (skládkovné)</t>
  </si>
  <si>
    <t>-1191970614</t>
  </si>
  <si>
    <t>33</t>
  </si>
  <si>
    <t>741110002</t>
  </si>
  <si>
    <t>Montáž trubka plastová tuhá D přes 23 do 35 mm uložená pevně</t>
  </si>
  <si>
    <t>-1898597384</t>
  </si>
  <si>
    <t>34</t>
  </si>
  <si>
    <t>345710730</t>
  </si>
  <si>
    <t>trubka elektroinstalační ohebná d 25mm</t>
  </si>
  <si>
    <t>674698144</t>
  </si>
  <si>
    <t>"viz v.č. 03" (6)</t>
  </si>
  <si>
    <t>35</t>
  </si>
  <si>
    <t>741112001</t>
  </si>
  <si>
    <t>Montáž krabice zapuštěná plastová kruhová</t>
  </si>
  <si>
    <t>-655166307</t>
  </si>
  <si>
    <t>36</t>
  </si>
  <si>
    <t>345715210</t>
  </si>
  <si>
    <t>krabice univerzální odbočná, včetně svorkovnice, zapuštěná do omítky</t>
  </si>
  <si>
    <t>1239309228</t>
  </si>
  <si>
    <t>"viz v.č. 02, 03" (11+4)</t>
  </si>
  <si>
    <t>37</t>
  </si>
  <si>
    <t>741112061</t>
  </si>
  <si>
    <t>Montáž krabice přístrojová zapuštěná plastová kruhová</t>
  </si>
  <si>
    <t>1664589793</t>
  </si>
  <si>
    <t>38</t>
  </si>
  <si>
    <t>345715110</t>
  </si>
  <si>
    <t xml:space="preserve">krabice přístrojová instalační </t>
  </si>
  <si>
    <t>1442105082</t>
  </si>
  <si>
    <t>"viz v.č. 02, 03" (11+5)</t>
  </si>
  <si>
    <t>39</t>
  </si>
  <si>
    <t>741120501</t>
  </si>
  <si>
    <t>Montáž šňůra Cu lehká a střední do 7 žil uložená volně (CGSG)</t>
  </si>
  <si>
    <t>-145165162</t>
  </si>
  <si>
    <t>40</t>
  </si>
  <si>
    <t>341432760</t>
  </si>
  <si>
    <t>šňůra s Cu jádrem CGSG 3x2,50 mm2</t>
  </si>
  <si>
    <t>-193374469</t>
  </si>
  <si>
    <t>41</t>
  </si>
  <si>
    <t>741122015</t>
  </si>
  <si>
    <t>Montáž kabel Cu bez ukončení uložený pod omítku plný kulatý 3x1,5 mm2 (CYKY)</t>
  </si>
  <si>
    <t>535979753</t>
  </si>
  <si>
    <t>42</t>
  </si>
  <si>
    <t>341110300</t>
  </si>
  <si>
    <t>kabel silový s Cu jádrem CYKY-J 3x1,5 mm2</t>
  </si>
  <si>
    <t>255039788</t>
  </si>
  <si>
    <t>"viz v.č. 02" (67)</t>
  </si>
  <si>
    <t>43</t>
  </si>
  <si>
    <t>341110310</t>
  </si>
  <si>
    <t>kabel silový s Cu jádrem CYKY-O 3x1,5 mm2</t>
  </si>
  <si>
    <t>-113527132</t>
  </si>
  <si>
    <t>"viz v.č. 02" (58)</t>
  </si>
  <si>
    <t>44</t>
  </si>
  <si>
    <t>741122016</t>
  </si>
  <si>
    <t>Montáž kabel Cu bez ukončení uložený pod omítku plný kulatý 3x2,5 až 6 mm2 (CYKY)</t>
  </si>
  <si>
    <t>79250991</t>
  </si>
  <si>
    <t>45</t>
  </si>
  <si>
    <t>341110360</t>
  </si>
  <si>
    <t>kabel silový s Cu jádrem CYKY-J 3x2,5 mm2</t>
  </si>
  <si>
    <t>445267877</t>
  </si>
  <si>
    <t>"viz v.č. 03" (48)</t>
  </si>
  <si>
    <t>46</t>
  </si>
  <si>
    <t>741122642</t>
  </si>
  <si>
    <t>Montáž kabel Cu plný kulatý žíla 5x4 až 6 mm2 uložený pevně (CYKY)</t>
  </si>
  <si>
    <t>-288585363</t>
  </si>
  <si>
    <t>"viz v.č. 02" (6)</t>
  </si>
  <si>
    <t>47</t>
  </si>
  <si>
    <t>741130001</t>
  </si>
  <si>
    <t>Ukončení vodič izolovaný do 2,5mm2 v rozváděči nebo na přístroji</t>
  </si>
  <si>
    <t>-4514521</t>
  </si>
  <si>
    <t>"viz v.č. 02" (3)</t>
  </si>
  <si>
    <t>48</t>
  </si>
  <si>
    <t>741132103</t>
  </si>
  <si>
    <t>Ukončení kabelů 3x1,5 až 4 mm2 smršťovací záklopkou nebo páskem bez letování</t>
  </si>
  <si>
    <t>-1697489499</t>
  </si>
  <si>
    <t>"viz v.č. 02" (16)</t>
  </si>
  <si>
    <t>49</t>
  </si>
  <si>
    <t>741310101</t>
  </si>
  <si>
    <t>Montáž vypínač (polo)zapuštěný bezšroubové připojení 1-jednopólový</t>
  </si>
  <si>
    <t>228126894</t>
  </si>
  <si>
    <t>50</t>
  </si>
  <si>
    <t>345354020</t>
  </si>
  <si>
    <t xml:space="preserve">jednopól. vypínač 1, zapuštěný pod omítku + kryt, bílý, 10A, 230V, IP20 (např.TANGO) </t>
  </si>
  <si>
    <t>648953972</t>
  </si>
  <si>
    <t>51</t>
  </si>
  <si>
    <t>741310121</t>
  </si>
  <si>
    <t>Montáž přepínač (polo)zapuštěný bezšroubové připojení 5-seriový</t>
  </si>
  <si>
    <t>1940012617</t>
  </si>
  <si>
    <t>52</t>
  </si>
  <si>
    <t>345354040</t>
  </si>
  <si>
    <t xml:space="preserve">sériový přepínač 5, zapuštěný pod omítku + kryt, bílý, 10A, 230V, IP20 (např.TANGO) </t>
  </si>
  <si>
    <t>889266240</t>
  </si>
  <si>
    <t>53</t>
  </si>
  <si>
    <t>741310122</t>
  </si>
  <si>
    <t>Montáž přepínač (polo)zapuštěný bezšroubové připojení 6-střídavý</t>
  </si>
  <si>
    <t>-1381570608</t>
  </si>
  <si>
    <t>54</t>
  </si>
  <si>
    <t>345354080</t>
  </si>
  <si>
    <t xml:space="preserve">střídavý přepínač 6, zapuštěný pod omítku + kryt, bílý, 10A, 230V, IP20 (např.TANGO) </t>
  </si>
  <si>
    <t>-1272218961</t>
  </si>
  <si>
    <t>"viz v.č. 02" (4)</t>
  </si>
  <si>
    <t>55</t>
  </si>
  <si>
    <t>741311021</t>
  </si>
  <si>
    <t>Montáž přípojka sporáková s doutnavkou se zapojením vodičů</t>
  </si>
  <si>
    <t>-701480129</t>
  </si>
  <si>
    <t>56</t>
  </si>
  <si>
    <t>345363920</t>
  </si>
  <si>
    <t xml:space="preserve">trojpólový vypínač se signalizační doutnavkou 3S, zapuštěný pod omítku + kryt, bílý, 16A, 400V, IP20 + doutnavka (např.TANGO) </t>
  </si>
  <si>
    <t>-1131106092</t>
  </si>
  <si>
    <t>"viz v.č. 03" (2)</t>
  </si>
  <si>
    <t>57</t>
  </si>
  <si>
    <t>741313002</t>
  </si>
  <si>
    <t>Montáž zásuvka (polo)zapuštěná bezšroubové připojení 2P+PE dvojí zapojení - průběžná</t>
  </si>
  <si>
    <t>312658206</t>
  </si>
  <si>
    <t>58</t>
  </si>
  <si>
    <t>345551030</t>
  </si>
  <si>
    <t xml:space="preserve">zásuvka domovní jednonásobná, 16A, 250V, bílá, zapuštěná pod omítku, IP40, s clonkami (např.TANGO) </t>
  </si>
  <si>
    <t>1109074231</t>
  </si>
  <si>
    <t>"viz v.č. 03" (3)</t>
  </si>
  <si>
    <t>59</t>
  </si>
  <si>
    <t>345367000</t>
  </si>
  <si>
    <t>rámeček jednonásobný, bílý</t>
  </si>
  <si>
    <t>637356600</t>
  </si>
  <si>
    <t>"viz v.č. 02, 03" (8+5)</t>
  </si>
  <si>
    <t>60</t>
  </si>
  <si>
    <t>741321001</t>
  </si>
  <si>
    <t>Montáž proudových chráničů dvoupólových nn do 25 A bez krytu</t>
  </si>
  <si>
    <t>785263019</t>
  </si>
  <si>
    <t>61</t>
  </si>
  <si>
    <t>358890500</t>
  </si>
  <si>
    <t>proudový chranič s nadproudovou ochranou 10/1N/B/003, 10A, 230V</t>
  </si>
  <si>
    <t>779586471</t>
  </si>
  <si>
    <t>62</t>
  </si>
  <si>
    <t>741372061</t>
  </si>
  <si>
    <t>Montáž svítidlo LED bytové přisazené stropní do 0,09 m2</t>
  </si>
  <si>
    <t>2009861517</t>
  </si>
  <si>
    <t>63</t>
  </si>
  <si>
    <t>348344190</t>
  </si>
  <si>
    <t>B - LED svítidlo 28W, 2500lm, 4000K, opálový PMMA kryt, kruhové d 375mm, IP40 (např. MODUS BRS4KO375V2) , včetně ekologického poplatku</t>
  </si>
  <si>
    <t>169384021</t>
  </si>
  <si>
    <t>"viz v.č. 02" (9)</t>
  </si>
  <si>
    <t>741372062</t>
  </si>
  <si>
    <t>Montáž svítidlo LED bytové přisazené stropní panelové do 0,36 m2</t>
  </si>
  <si>
    <t>1519792801</t>
  </si>
  <si>
    <t>65</t>
  </si>
  <si>
    <t>348344590</t>
  </si>
  <si>
    <t xml:space="preserve">A - LED svítidlo 42W, 4150lm, 4000K, matná mřížka, IP20, průběžná montáž (např. MODUS LLL4000RM2KVM4), včetně ekologického poplatku </t>
  </si>
  <si>
    <t>-937844261</t>
  </si>
  <si>
    <t>66</t>
  </si>
  <si>
    <t>741410072</t>
  </si>
  <si>
    <t>Montáž pospojování ochranné vodičem uloženým pevně</t>
  </si>
  <si>
    <t>299485621</t>
  </si>
  <si>
    <t>67</t>
  </si>
  <si>
    <t>341421560</t>
  </si>
  <si>
    <t>vodič silový s Cu jádrem CYA H07 V-K 4 mm2, zelenožlutý</t>
  </si>
  <si>
    <t>1495295317</t>
  </si>
  <si>
    <t>68</t>
  </si>
  <si>
    <t>741420031</t>
  </si>
  <si>
    <t>Montáž svorka hromosvodná na potrubí D do 200 mm se zhotovením</t>
  </si>
  <si>
    <t>-1102786785</t>
  </si>
  <si>
    <t>69</t>
  </si>
  <si>
    <t>354311680</t>
  </si>
  <si>
    <t>zemnící svorka</t>
  </si>
  <si>
    <t>1186955253</t>
  </si>
  <si>
    <t>"viz v.č. 03" (4)</t>
  </si>
  <si>
    <t>70</t>
  </si>
  <si>
    <t>354311670</t>
  </si>
  <si>
    <t>páska měděná zemnící 1 m</t>
  </si>
  <si>
    <t>76490821</t>
  </si>
  <si>
    <t>"viz v.č. 03" (1)</t>
  </si>
  <si>
    <t>71</t>
  </si>
  <si>
    <t>741810001</t>
  </si>
  <si>
    <t>Celková prohlídka elektrického rozvodu a zařízení do 100 000,- Kč</t>
  </si>
  <si>
    <t>721837026</t>
  </si>
  <si>
    <t>72</t>
  </si>
  <si>
    <t>3414215-R</t>
  </si>
  <si>
    <t>1374331964</t>
  </si>
  <si>
    <t>"viz v.č. 02, 03" (1)</t>
  </si>
  <si>
    <t>73</t>
  </si>
  <si>
    <t>Uprava rozvaděče RSA-1 (demontáž a zpětná montáž krycího plechu, úprava krycího plechu, drátování a svorky včetně materiálu)</t>
  </si>
  <si>
    <t>-1440094735</t>
  </si>
  <si>
    <t>74</t>
  </si>
  <si>
    <t>220320301-D</t>
  </si>
  <si>
    <t>Demontáž hovorové soupravy</t>
  </si>
  <si>
    <t>1234598479</t>
  </si>
  <si>
    <t>75</t>
  </si>
  <si>
    <t>220490022-D</t>
  </si>
  <si>
    <t>Demontáž telefonního přístroje</t>
  </si>
  <si>
    <t>-1332428136</t>
  </si>
  <si>
    <t>76</t>
  </si>
  <si>
    <t>741112001-D</t>
  </si>
  <si>
    <t>Demontáž krabice zapuštěná plastová kruhová</t>
  </si>
  <si>
    <t>-1780536582</t>
  </si>
  <si>
    <t>77</t>
  </si>
  <si>
    <t>741112061-D</t>
  </si>
  <si>
    <t>Demontáž krabice přístrojová zapuštěná plastová kruhová</t>
  </si>
  <si>
    <t>-854223160</t>
  </si>
  <si>
    <t>78</t>
  </si>
  <si>
    <t>741310001-D</t>
  </si>
  <si>
    <t>Demontáž vypínačů</t>
  </si>
  <si>
    <t>-1912595253</t>
  </si>
  <si>
    <t>79</t>
  </si>
  <si>
    <t>741311021-D</t>
  </si>
  <si>
    <t xml:space="preserve">Demontáž přípojka sporáková </t>
  </si>
  <si>
    <t>1062982986</t>
  </si>
  <si>
    <t>80</t>
  </si>
  <si>
    <t>741313042-D</t>
  </si>
  <si>
    <t>Demontáž zásuvek</t>
  </si>
  <si>
    <t>-955550211</t>
  </si>
  <si>
    <t>81</t>
  </si>
  <si>
    <t>741371004-D</t>
  </si>
  <si>
    <t>Demontáž svítidel</t>
  </si>
  <si>
    <t>-1956297647</t>
  </si>
  <si>
    <t>82</t>
  </si>
  <si>
    <t>PC-D1</t>
  </si>
  <si>
    <t>Ostatni potřebné demontáže (kabely, trubky, jistič atd.)</t>
  </si>
  <si>
    <t>nh</t>
  </si>
  <si>
    <t>-513088598</t>
  </si>
  <si>
    <t>PN</t>
  </si>
  <si>
    <t>KRYCÍ LIST SOUPISU PRACÍ</t>
  </si>
  <si>
    <t>REKAPITULACE SOUPISU PRACÍ</t>
  </si>
  <si>
    <t>SOUPIS PRACÍ</t>
  </si>
  <si>
    <t xml:space="preserve">    Poznámka</t>
  </si>
  <si>
    <t>PC1</t>
  </si>
  <si>
    <t>PC2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</si>
</sst>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i/>
      <sz val="8"/>
      <color indexed="12"/>
      <name val="Trebuchet MS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1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3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166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1" fillId="3" borderId="10" xfId="0" applyNumberFormat="1" applyFont="1" applyFill="1" applyBorder="1" applyAlignment="1" applyProtection="1">
      <alignment horizontal="center" vertical="center"/>
      <protection locked="0"/>
    </xf>
    <xf numFmtId="0" fontId="21" fillId="3" borderId="11" xfId="0" applyFont="1" applyFill="1" applyBorder="1" applyAlignment="1" applyProtection="1">
      <alignment horizontal="center" vertical="center"/>
      <protection locked="0"/>
    </xf>
    <xf numFmtId="4" fontId="21" fillId="0" borderId="12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1" fillId="3" borderId="13" xfId="0" applyNumberFormat="1" applyFont="1" applyFill="1" applyBorder="1" applyAlignment="1" applyProtection="1">
      <alignment horizontal="center" vertical="center"/>
      <protection locked="0"/>
    </xf>
    <xf numFmtId="0" fontId="21" fillId="3" borderId="0" xfId="0" applyFont="1" applyFill="1" applyBorder="1" applyAlignment="1" applyProtection="1">
      <alignment horizontal="center" vertical="center"/>
      <protection locked="0"/>
    </xf>
    <xf numFmtId="4" fontId="21" fillId="0" borderId="14" xfId="0" applyNumberFormat="1" applyFont="1" applyBorder="1" applyAlignment="1">
      <alignment vertical="center"/>
    </xf>
    <xf numFmtId="164" fontId="21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3" borderId="16" xfId="0" applyFont="1" applyFill="1" applyBorder="1" applyAlignment="1" applyProtection="1">
      <alignment horizontal="center" vertical="center"/>
      <protection locked="0"/>
    </xf>
    <xf numFmtId="4" fontId="21" fillId="0" borderId="17" xfId="0" applyNumberFormat="1" applyFont="1" applyBorder="1" applyAlignment="1">
      <alignment vertical="center"/>
    </xf>
    <xf numFmtId="0" fontId="24" fillId="4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4" fillId="0" borderId="11" xfId="0" applyNumberFormat="1" applyFont="1" applyBorder="1" applyAlignment="1"/>
    <xf numFmtId="166" fontId="34" fillId="0" borderId="12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0" fontId="36" fillId="0" borderId="24" xfId="0" applyFont="1" applyBorder="1" applyAlignment="1" applyProtection="1">
      <alignment horizontal="center" vertical="center"/>
      <protection locked="0"/>
    </xf>
    <xf numFmtId="49" fontId="36" fillId="0" borderId="24" xfId="0" applyNumberFormat="1" applyFont="1" applyBorder="1" applyAlignment="1" applyProtection="1">
      <alignment horizontal="left" vertical="center" wrapText="1"/>
      <protection locked="0"/>
    </xf>
    <xf numFmtId="0" fontId="36" fillId="0" borderId="24" xfId="0" applyFont="1" applyBorder="1" applyAlignment="1" applyProtection="1">
      <alignment horizontal="center" vertical="center" wrapText="1"/>
      <protection locked="0"/>
    </xf>
    <xf numFmtId="167" fontId="36" fillId="0" borderId="24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49" fontId="0" fillId="0" borderId="24" xfId="0" applyNumberFormat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4" borderId="0" xfId="0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6" fillId="0" borderId="16" xfId="0" applyNumberFormat="1" applyFont="1" applyBorder="1" applyAlignment="1"/>
    <xf numFmtId="4" fontId="6" fillId="0" borderId="16" xfId="0" applyNumberFormat="1" applyFont="1" applyBorder="1" applyAlignment="1">
      <alignment vertical="center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22" xfId="0" applyNumberFormat="1" applyFont="1" applyBorder="1" applyAlignment="1"/>
    <xf numFmtId="4" fontId="6" fillId="0" borderId="22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24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36" fillId="0" borderId="24" xfId="0" applyFont="1" applyBorder="1" applyAlignment="1" applyProtection="1">
      <alignment horizontal="left" vertical="center" wrapText="1"/>
      <protection locked="0"/>
    </xf>
    <xf numFmtId="4" fontId="36" fillId="3" borderId="24" xfId="0" applyNumberFormat="1" applyFont="1" applyFill="1" applyBorder="1" applyAlignment="1" applyProtection="1">
      <alignment vertical="center"/>
      <protection locked="0"/>
    </xf>
    <xf numFmtId="4" fontId="36" fillId="0" borderId="24" xfId="0" applyNumberFormat="1" applyFont="1" applyBorder="1" applyAlignment="1" applyProtection="1">
      <alignment vertical="center"/>
      <protection locked="0"/>
    </xf>
    <xf numFmtId="0" fontId="2" fillId="4" borderId="22" xfId="0" applyFont="1" applyFill="1" applyBorder="1" applyAlignment="1">
      <alignment horizontal="center" vertical="center" wrapText="1"/>
    </xf>
    <xf numFmtId="0" fontId="33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25" xfId="0" applyNumberFormat="1" applyFont="1" applyFill="1" applyBorder="1" applyAlignment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206" t="s">
        <v>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  <c r="AL2" s="207"/>
      <c r="AM2" s="207"/>
      <c r="AN2" s="207"/>
      <c r="AO2" s="207"/>
      <c r="AP2" s="207"/>
      <c r="AR2" s="178" t="s">
        <v>8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4" t="s">
        <v>12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23"/>
      <c r="AS4" s="24" t="s">
        <v>13</v>
      </c>
      <c r="BE4" s="25" t="s">
        <v>14</v>
      </c>
      <c r="BS4" s="18" t="s">
        <v>15</v>
      </c>
    </row>
    <row r="5" spans="1:73" ht="14.45" customHeight="1">
      <c r="B5" s="22"/>
      <c r="C5" s="26"/>
      <c r="D5" s="27" t="s">
        <v>16</v>
      </c>
      <c r="E5" s="26"/>
      <c r="F5" s="26"/>
      <c r="G5" s="26"/>
      <c r="H5" s="26"/>
      <c r="I5" s="26"/>
      <c r="J5" s="26"/>
      <c r="K5" s="210" t="s">
        <v>17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6"/>
      <c r="AQ5" s="23"/>
      <c r="BE5" s="208" t="s">
        <v>18</v>
      </c>
      <c r="BS5" s="18" t="s">
        <v>9</v>
      </c>
    </row>
    <row r="6" spans="1:73" ht="36.950000000000003" customHeight="1">
      <c r="B6" s="22"/>
      <c r="C6" s="26"/>
      <c r="D6" s="29" t="s">
        <v>19</v>
      </c>
      <c r="E6" s="26"/>
      <c r="F6" s="26"/>
      <c r="G6" s="26"/>
      <c r="H6" s="26"/>
      <c r="I6" s="26"/>
      <c r="J6" s="26"/>
      <c r="K6" s="212" t="s">
        <v>20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6"/>
      <c r="AQ6" s="23"/>
      <c r="BE6" s="209"/>
      <c r="BS6" s="18" t="s">
        <v>9</v>
      </c>
    </row>
    <row r="7" spans="1:73" ht="14.45" customHeight="1">
      <c r="B7" s="22"/>
      <c r="C7" s="26"/>
      <c r="D7" s="30" t="s">
        <v>21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22</v>
      </c>
      <c r="AL7" s="26"/>
      <c r="AM7" s="26"/>
      <c r="AN7" s="28" t="s">
        <v>5</v>
      </c>
      <c r="AO7" s="26"/>
      <c r="AP7" s="26"/>
      <c r="AQ7" s="23"/>
      <c r="BE7" s="209"/>
      <c r="BS7" s="18" t="s">
        <v>9</v>
      </c>
    </row>
    <row r="8" spans="1:73" ht="14.45" customHeight="1">
      <c r="B8" s="22"/>
      <c r="C8" s="26"/>
      <c r="D8" s="30" t="s">
        <v>23</v>
      </c>
      <c r="E8" s="26"/>
      <c r="F8" s="26"/>
      <c r="G8" s="26"/>
      <c r="H8" s="26"/>
      <c r="I8" s="26"/>
      <c r="J8" s="26"/>
      <c r="K8" s="28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25</v>
      </c>
      <c r="AL8" s="26"/>
      <c r="AM8" s="26"/>
      <c r="AN8" s="31" t="s">
        <v>26</v>
      </c>
      <c r="AO8" s="26"/>
      <c r="AP8" s="26"/>
      <c r="AQ8" s="23"/>
      <c r="BE8" s="209"/>
      <c r="BS8" s="18" t="s">
        <v>9</v>
      </c>
    </row>
    <row r="9" spans="1:73" ht="14.45" customHeight="1">
      <c r="B9" s="22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3"/>
      <c r="BE9" s="209"/>
      <c r="BS9" s="18" t="s">
        <v>9</v>
      </c>
    </row>
    <row r="10" spans="1:73" ht="14.45" customHeight="1">
      <c r="B10" s="22"/>
      <c r="C10" s="26"/>
      <c r="D10" s="30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28</v>
      </c>
      <c r="AL10" s="26"/>
      <c r="AM10" s="26"/>
      <c r="AN10" s="28" t="s">
        <v>5</v>
      </c>
      <c r="AO10" s="26"/>
      <c r="AP10" s="26"/>
      <c r="AQ10" s="23"/>
      <c r="BE10" s="209"/>
      <c r="BS10" s="18" t="s">
        <v>9</v>
      </c>
    </row>
    <row r="11" spans="1:73" ht="18.399999999999999" customHeight="1">
      <c r="B11" s="22"/>
      <c r="C11" s="26"/>
      <c r="D11" s="26"/>
      <c r="E11" s="28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30</v>
      </c>
      <c r="AL11" s="26"/>
      <c r="AM11" s="26"/>
      <c r="AN11" s="28" t="s">
        <v>5</v>
      </c>
      <c r="AO11" s="26"/>
      <c r="AP11" s="26"/>
      <c r="AQ11" s="23"/>
      <c r="BE11" s="209"/>
      <c r="BS11" s="18" t="s">
        <v>9</v>
      </c>
    </row>
    <row r="12" spans="1:73" ht="6.95" customHeight="1">
      <c r="B12" s="22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3"/>
      <c r="BE12" s="209"/>
      <c r="BS12" s="18" t="s">
        <v>9</v>
      </c>
    </row>
    <row r="13" spans="1:73" ht="14.45" customHeight="1">
      <c r="B13" s="22"/>
      <c r="C13" s="26"/>
      <c r="D13" s="30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28</v>
      </c>
      <c r="AL13" s="26"/>
      <c r="AM13" s="26"/>
      <c r="AN13" s="32" t="s">
        <v>32</v>
      </c>
      <c r="AO13" s="26"/>
      <c r="AP13" s="26"/>
      <c r="AQ13" s="23"/>
      <c r="BE13" s="209"/>
      <c r="BS13" s="18" t="s">
        <v>9</v>
      </c>
    </row>
    <row r="14" spans="1:73" ht="15">
      <c r="B14" s="22"/>
      <c r="C14" s="26"/>
      <c r="D14" s="26"/>
      <c r="E14" s="213" t="s">
        <v>32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30" t="s">
        <v>30</v>
      </c>
      <c r="AL14" s="26"/>
      <c r="AM14" s="26"/>
      <c r="AN14" s="32" t="s">
        <v>32</v>
      </c>
      <c r="AO14" s="26"/>
      <c r="AP14" s="26"/>
      <c r="AQ14" s="23"/>
      <c r="BE14" s="209"/>
      <c r="BS14" s="18" t="s">
        <v>9</v>
      </c>
    </row>
    <row r="15" spans="1:73" ht="6.95" customHeight="1"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3"/>
      <c r="BE15" s="209"/>
      <c r="BS15" s="18" t="s">
        <v>6</v>
      </c>
    </row>
    <row r="16" spans="1:73" ht="14.45" customHeight="1">
      <c r="B16" s="22"/>
      <c r="C16" s="26"/>
      <c r="D16" s="30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28</v>
      </c>
      <c r="AL16" s="26"/>
      <c r="AM16" s="26"/>
      <c r="AN16" s="28" t="s">
        <v>5</v>
      </c>
      <c r="AO16" s="26"/>
      <c r="AP16" s="26"/>
      <c r="AQ16" s="23"/>
      <c r="BE16" s="209"/>
      <c r="BS16" s="18" t="s">
        <v>6</v>
      </c>
    </row>
    <row r="17" spans="2:71" ht="18.399999999999999" customHeight="1">
      <c r="B17" s="22"/>
      <c r="C17" s="26"/>
      <c r="D17" s="26"/>
      <c r="E17" s="28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30</v>
      </c>
      <c r="AL17" s="26"/>
      <c r="AM17" s="26"/>
      <c r="AN17" s="28" t="s">
        <v>5</v>
      </c>
      <c r="AO17" s="26"/>
      <c r="AP17" s="26"/>
      <c r="AQ17" s="23"/>
      <c r="BE17" s="209"/>
      <c r="BS17" s="18" t="s">
        <v>35</v>
      </c>
    </row>
    <row r="18" spans="2:71" ht="6.95" customHeight="1">
      <c r="B18" s="2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3"/>
      <c r="BE18" s="209"/>
      <c r="BS18" s="18" t="s">
        <v>9</v>
      </c>
    </row>
    <row r="19" spans="2:71" ht="14.45" customHeight="1">
      <c r="B19" s="22"/>
      <c r="C19" s="26"/>
      <c r="D19" s="30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28</v>
      </c>
      <c r="AL19" s="26"/>
      <c r="AM19" s="26"/>
      <c r="AN19" s="28" t="s">
        <v>5</v>
      </c>
      <c r="AO19" s="26"/>
      <c r="AP19" s="26"/>
      <c r="AQ19" s="23"/>
      <c r="BE19" s="209"/>
      <c r="BS19" s="18" t="s">
        <v>9</v>
      </c>
    </row>
    <row r="20" spans="2:71" ht="18.399999999999999" customHeight="1">
      <c r="B20" s="22"/>
      <c r="C20" s="26"/>
      <c r="D20" s="26"/>
      <c r="E20" s="28" t="s">
        <v>34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30</v>
      </c>
      <c r="AL20" s="26"/>
      <c r="AM20" s="26"/>
      <c r="AN20" s="28" t="s">
        <v>5</v>
      </c>
      <c r="AO20" s="26"/>
      <c r="AP20" s="26"/>
      <c r="AQ20" s="23"/>
      <c r="BE20" s="209"/>
    </row>
    <row r="21" spans="2:71" ht="6.95" customHeight="1">
      <c r="B21" s="2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3"/>
      <c r="BE21" s="209"/>
    </row>
    <row r="22" spans="2:71" ht="15">
      <c r="B22" s="22"/>
      <c r="C22" s="26"/>
      <c r="D22" s="30" t="s">
        <v>37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3"/>
      <c r="BE22" s="209"/>
    </row>
    <row r="23" spans="2:71" ht="22.5" customHeight="1">
      <c r="B23" s="22"/>
      <c r="C23" s="26"/>
      <c r="D23" s="26"/>
      <c r="E23" s="215" t="s">
        <v>5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6"/>
      <c r="AP23" s="26"/>
      <c r="AQ23" s="23"/>
      <c r="BE23" s="209"/>
    </row>
    <row r="24" spans="2:71" ht="6.95" customHeight="1">
      <c r="B24" s="2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3"/>
      <c r="BE24" s="209"/>
    </row>
    <row r="25" spans="2:71" ht="6.95" customHeight="1">
      <c r="B25" s="22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3"/>
      <c r="BE25" s="209"/>
    </row>
    <row r="26" spans="2:71" ht="14.45" customHeight="1">
      <c r="B26" s="22"/>
      <c r="C26" s="26"/>
      <c r="D26" s="34" t="s">
        <v>38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16">
        <f>ROUND(AG87,2)</f>
        <v>0</v>
      </c>
      <c r="AL26" s="211"/>
      <c r="AM26" s="211"/>
      <c r="AN26" s="211"/>
      <c r="AO26" s="211"/>
      <c r="AP26" s="26"/>
      <c r="AQ26" s="23"/>
      <c r="BE26" s="209"/>
    </row>
    <row r="27" spans="2:71" ht="14.45" customHeight="1">
      <c r="B27" s="22"/>
      <c r="C27" s="26"/>
      <c r="D27" s="34" t="s">
        <v>39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16">
        <f>ROUND(AG90,2)</f>
        <v>0</v>
      </c>
      <c r="AL27" s="216"/>
      <c r="AM27" s="216"/>
      <c r="AN27" s="216"/>
      <c r="AO27" s="216"/>
      <c r="AP27" s="26"/>
      <c r="AQ27" s="23"/>
      <c r="BE27" s="209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209"/>
    </row>
    <row r="29" spans="2:71" s="1" customFormat="1" ht="25.9" customHeight="1">
      <c r="B29" s="35"/>
      <c r="C29" s="36"/>
      <c r="D29" s="38" t="s">
        <v>40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17">
        <f>ROUND(AK26+AK27,2)</f>
        <v>0</v>
      </c>
      <c r="AL29" s="218"/>
      <c r="AM29" s="218"/>
      <c r="AN29" s="218"/>
      <c r="AO29" s="218"/>
      <c r="AP29" s="36"/>
      <c r="AQ29" s="37"/>
      <c r="BE29" s="209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209"/>
    </row>
    <row r="31" spans="2:71" s="2" customFormat="1" ht="14.45" customHeight="1">
      <c r="B31" s="40"/>
      <c r="C31" s="41"/>
      <c r="D31" s="42" t="s">
        <v>41</v>
      </c>
      <c r="E31" s="41"/>
      <c r="F31" s="42" t="s">
        <v>42</v>
      </c>
      <c r="G31" s="41"/>
      <c r="H31" s="41"/>
      <c r="I31" s="41"/>
      <c r="J31" s="41"/>
      <c r="K31" s="41"/>
      <c r="L31" s="176">
        <v>0.21</v>
      </c>
      <c r="M31" s="177"/>
      <c r="N31" s="177"/>
      <c r="O31" s="177"/>
      <c r="P31" s="41"/>
      <c r="Q31" s="41"/>
      <c r="R31" s="41"/>
      <c r="S31" s="41"/>
      <c r="T31" s="44" t="s">
        <v>43</v>
      </c>
      <c r="U31" s="41"/>
      <c r="V31" s="41"/>
      <c r="W31" s="187">
        <f>ROUND(AZ87+SUM(CD91:CD95),2)</f>
        <v>0</v>
      </c>
      <c r="X31" s="177"/>
      <c r="Y31" s="177"/>
      <c r="Z31" s="177"/>
      <c r="AA31" s="177"/>
      <c r="AB31" s="177"/>
      <c r="AC31" s="177"/>
      <c r="AD31" s="177"/>
      <c r="AE31" s="177"/>
      <c r="AF31" s="41"/>
      <c r="AG31" s="41"/>
      <c r="AH31" s="41"/>
      <c r="AI31" s="41"/>
      <c r="AJ31" s="41"/>
      <c r="AK31" s="187">
        <f>ROUND(AV87+SUM(BY91:BY95),2)</f>
        <v>0</v>
      </c>
      <c r="AL31" s="177"/>
      <c r="AM31" s="177"/>
      <c r="AN31" s="177"/>
      <c r="AO31" s="177"/>
      <c r="AP31" s="41"/>
      <c r="AQ31" s="45"/>
      <c r="BE31" s="209"/>
    </row>
    <row r="32" spans="2:71" s="2" customFormat="1" ht="14.45" customHeight="1">
      <c r="B32" s="40"/>
      <c r="C32" s="41"/>
      <c r="D32" s="41"/>
      <c r="E32" s="41"/>
      <c r="F32" s="42" t="s">
        <v>44</v>
      </c>
      <c r="G32" s="41"/>
      <c r="H32" s="41"/>
      <c r="I32" s="41"/>
      <c r="J32" s="41"/>
      <c r="K32" s="41"/>
      <c r="L32" s="176">
        <v>0.15</v>
      </c>
      <c r="M32" s="177"/>
      <c r="N32" s="177"/>
      <c r="O32" s="177"/>
      <c r="P32" s="41"/>
      <c r="Q32" s="41"/>
      <c r="R32" s="41"/>
      <c r="S32" s="41"/>
      <c r="T32" s="44" t="s">
        <v>43</v>
      </c>
      <c r="U32" s="41"/>
      <c r="V32" s="41"/>
      <c r="W32" s="187">
        <f>ROUND(BA87+SUM(CE91:CE95),2)</f>
        <v>0</v>
      </c>
      <c r="X32" s="177"/>
      <c r="Y32" s="177"/>
      <c r="Z32" s="177"/>
      <c r="AA32" s="177"/>
      <c r="AB32" s="177"/>
      <c r="AC32" s="177"/>
      <c r="AD32" s="177"/>
      <c r="AE32" s="177"/>
      <c r="AF32" s="41"/>
      <c r="AG32" s="41"/>
      <c r="AH32" s="41"/>
      <c r="AI32" s="41"/>
      <c r="AJ32" s="41"/>
      <c r="AK32" s="187">
        <f>ROUND(AW87+SUM(BZ91:BZ95),2)</f>
        <v>0</v>
      </c>
      <c r="AL32" s="177"/>
      <c r="AM32" s="177"/>
      <c r="AN32" s="177"/>
      <c r="AO32" s="177"/>
      <c r="AP32" s="41"/>
      <c r="AQ32" s="45"/>
      <c r="BE32" s="209"/>
    </row>
    <row r="33" spans="2:57" s="2" customFormat="1" ht="14.45" hidden="1" customHeight="1">
      <c r="B33" s="40"/>
      <c r="C33" s="41"/>
      <c r="D33" s="41"/>
      <c r="E33" s="41"/>
      <c r="F33" s="42" t="s">
        <v>45</v>
      </c>
      <c r="G33" s="41"/>
      <c r="H33" s="41"/>
      <c r="I33" s="41"/>
      <c r="J33" s="41"/>
      <c r="K33" s="41"/>
      <c r="L33" s="176">
        <v>0.21</v>
      </c>
      <c r="M33" s="177"/>
      <c r="N33" s="177"/>
      <c r="O33" s="177"/>
      <c r="P33" s="41"/>
      <c r="Q33" s="41"/>
      <c r="R33" s="41"/>
      <c r="S33" s="41"/>
      <c r="T33" s="44" t="s">
        <v>43</v>
      </c>
      <c r="U33" s="41"/>
      <c r="V33" s="41"/>
      <c r="W33" s="187">
        <f>ROUND(BB87+SUM(CF91:CF95),2)</f>
        <v>0</v>
      </c>
      <c r="X33" s="177"/>
      <c r="Y33" s="177"/>
      <c r="Z33" s="177"/>
      <c r="AA33" s="177"/>
      <c r="AB33" s="177"/>
      <c r="AC33" s="177"/>
      <c r="AD33" s="177"/>
      <c r="AE33" s="177"/>
      <c r="AF33" s="41"/>
      <c r="AG33" s="41"/>
      <c r="AH33" s="41"/>
      <c r="AI33" s="41"/>
      <c r="AJ33" s="41"/>
      <c r="AK33" s="187">
        <v>0</v>
      </c>
      <c r="AL33" s="177"/>
      <c r="AM33" s="177"/>
      <c r="AN33" s="177"/>
      <c r="AO33" s="177"/>
      <c r="AP33" s="41"/>
      <c r="AQ33" s="45"/>
      <c r="BE33" s="209"/>
    </row>
    <row r="34" spans="2:57" s="2" customFormat="1" ht="14.45" hidden="1" customHeight="1">
      <c r="B34" s="40"/>
      <c r="C34" s="41"/>
      <c r="D34" s="41"/>
      <c r="E34" s="41"/>
      <c r="F34" s="42" t="s">
        <v>46</v>
      </c>
      <c r="G34" s="41"/>
      <c r="H34" s="41"/>
      <c r="I34" s="41"/>
      <c r="J34" s="41"/>
      <c r="K34" s="41"/>
      <c r="L34" s="176">
        <v>0.15</v>
      </c>
      <c r="M34" s="177"/>
      <c r="N34" s="177"/>
      <c r="O34" s="177"/>
      <c r="P34" s="41"/>
      <c r="Q34" s="41"/>
      <c r="R34" s="41"/>
      <c r="S34" s="41"/>
      <c r="T34" s="44" t="s">
        <v>43</v>
      </c>
      <c r="U34" s="41"/>
      <c r="V34" s="41"/>
      <c r="W34" s="187">
        <f>ROUND(BC87+SUM(CG91:CG95),2)</f>
        <v>0</v>
      </c>
      <c r="X34" s="177"/>
      <c r="Y34" s="177"/>
      <c r="Z34" s="177"/>
      <c r="AA34" s="177"/>
      <c r="AB34" s="177"/>
      <c r="AC34" s="177"/>
      <c r="AD34" s="177"/>
      <c r="AE34" s="177"/>
      <c r="AF34" s="41"/>
      <c r="AG34" s="41"/>
      <c r="AH34" s="41"/>
      <c r="AI34" s="41"/>
      <c r="AJ34" s="41"/>
      <c r="AK34" s="187">
        <v>0</v>
      </c>
      <c r="AL34" s="177"/>
      <c r="AM34" s="177"/>
      <c r="AN34" s="177"/>
      <c r="AO34" s="177"/>
      <c r="AP34" s="41"/>
      <c r="AQ34" s="45"/>
      <c r="BE34" s="209"/>
    </row>
    <row r="35" spans="2:57" s="2" customFormat="1" ht="14.45" hidden="1" customHeight="1">
      <c r="B35" s="40"/>
      <c r="C35" s="41"/>
      <c r="D35" s="41"/>
      <c r="E35" s="41"/>
      <c r="F35" s="42" t="s">
        <v>47</v>
      </c>
      <c r="G35" s="41"/>
      <c r="H35" s="41"/>
      <c r="I35" s="41"/>
      <c r="J35" s="41"/>
      <c r="K35" s="41"/>
      <c r="L35" s="176">
        <v>0</v>
      </c>
      <c r="M35" s="177"/>
      <c r="N35" s="177"/>
      <c r="O35" s="177"/>
      <c r="P35" s="41"/>
      <c r="Q35" s="41"/>
      <c r="R35" s="41"/>
      <c r="S35" s="41"/>
      <c r="T35" s="44" t="s">
        <v>43</v>
      </c>
      <c r="U35" s="41"/>
      <c r="V35" s="41"/>
      <c r="W35" s="187">
        <f>ROUND(BD87+SUM(CH91:CH95),2)</f>
        <v>0</v>
      </c>
      <c r="X35" s="177"/>
      <c r="Y35" s="177"/>
      <c r="Z35" s="177"/>
      <c r="AA35" s="177"/>
      <c r="AB35" s="177"/>
      <c r="AC35" s="177"/>
      <c r="AD35" s="177"/>
      <c r="AE35" s="177"/>
      <c r="AF35" s="41"/>
      <c r="AG35" s="41"/>
      <c r="AH35" s="41"/>
      <c r="AI35" s="41"/>
      <c r="AJ35" s="41"/>
      <c r="AK35" s="187">
        <v>0</v>
      </c>
      <c r="AL35" s="177"/>
      <c r="AM35" s="177"/>
      <c r="AN35" s="177"/>
      <c r="AO35" s="177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48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49</v>
      </c>
      <c r="U37" s="48"/>
      <c r="V37" s="48"/>
      <c r="W37" s="48"/>
      <c r="X37" s="188" t="s">
        <v>50</v>
      </c>
      <c r="Y37" s="189"/>
      <c r="Z37" s="189"/>
      <c r="AA37" s="189"/>
      <c r="AB37" s="189"/>
      <c r="AC37" s="48"/>
      <c r="AD37" s="48"/>
      <c r="AE37" s="48"/>
      <c r="AF37" s="48"/>
      <c r="AG37" s="48"/>
      <c r="AH37" s="48"/>
      <c r="AI37" s="48"/>
      <c r="AJ37" s="48"/>
      <c r="AK37" s="190">
        <f>SUM(AK29:AK35)</f>
        <v>0</v>
      </c>
      <c r="AL37" s="189"/>
      <c r="AM37" s="189"/>
      <c r="AN37" s="189"/>
      <c r="AO37" s="191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>
      <c r="B39" s="2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3"/>
    </row>
    <row r="40" spans="2:57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3"/>
    </row>
    <row r="41" spans="2:57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3"/>
    </row>
    <row r="42" spans="2:57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3"/>
    </row>
    <row r="43" spans="2:57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3"/>
    </row>
    <row r="44" spans="2:57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3"/>
    </row>
    <row r="45" spans="2:57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3"/>
    </row>
    <row r="46" spans="2:57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3"/>
    </row>
    <row r="47" spans="2:57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3"/>
    </row>
    <row r="48" spans="2:57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3"/>
    </row>
    <row r="49" spans="2:43" s="1" customFormat="1" ht="15">
      <c r="B49" s="35"/>
      <c r="C49" s="36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52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>
      <c r="B50" s="22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3"/>
    </row>
    <row r="51" spans="2:43">
      <c r="B51" s="22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3"/>
    </row>
    <row r="52" spans="2:43">
      <c r="B52" s="22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3"/>
    </row>
    <row r="53" spans="2:43">
      <c r="B53" s="22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3"/>
    </row>
    <row r="54" spans="2:43">
      <c r="B54" s="22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3"/>
    </row>
    <row r="55" spans="2:43">
      <c r="B55" s="22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3"/>
    </row>
    <row r="56" spans="2:43">
      <c r="B56" s="22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3"/>
    </row>
    <row r="57" spans="2:43">
      <c r="B57" s="22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3"/>
    </row>
    <row r="58" spans="2:43" s="1" customFormat="1" ht="15">
      <c r="B58" s="35"/>
      <c r="C58" s="36"/>
      <c r="D58" s="55" t="s">
        <v>53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54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53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54</v>
      </c>
      <c r="AN58" s="56"/>
      <c r="AO58" s="58"/>
      <c r="AP58" s="36"/>
      <c r="AQ58" s="37"/>
    </row>
    <row r="59" spans="2:43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3"/>
    </row>
    <row r="60" spans="2:43" s="1" customFormat="1" ht="15">
      <c r="B60" s="35"/>
      <c r="C60" s="36"/>
      <c r="D60" s="50" t="s">
        <v>55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56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>
      <c r="B61" s="22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3"/>
    </row>
    <row r="62" spans="2:43">
      <c r="B62" s="22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3"/>
    </row>
    <row r="63" spans="2:43">
      <c r="B63" s="22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3"/>
    </row>
    <row r="64" spans="2:43">
      <c r="B64" s="22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3"/>
    </row>
    <row r="65" spans="2:43">
      <c r="B65" s="22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3"/>
    </row>
    <row r="66" spans="2:43">
      <c r="B66" s="22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3"/>
    </row>
    <row r="67" spans="2:43">
      <c r="B67" s="22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3"/>
    </row>
    <row r="68" spans="2:43">
      <c r="B68" s="22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3"/>
    </row>
    <row r="69" spans="2:43" s="1" customFormat="1" ht="15">
      <c r="B69" s="35"/>
      <c r="C69" s="36"/>
      <c r="D69" s="55" t="s">
        <v>53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54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53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54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174" t="s">
        <v>57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37"/>
    </row>
    <row r="77" spans="2:43" s="3" customFormat="1" ht="14.45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17-08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180" t="str">
        <f>K6</f>
        <v>MŠ F-M, Anenská 656 - rekonstrukce šaten a sociálního zařízení</v>
      </c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1"/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5">
      <c r="B80" s="35"/>
      <c r="C80" s="30" t="s">
        <v>23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k.ú. Místek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25</v>
      </c>
      <c r="AJ80" s="36"/>
      <c r="AK80" s="36"/>
      <c r="AL80" s="36"/>
      <c r="AM80" s="73" t="str">
        <f>IF(AN8= "","",AN8)</f>
        <v>21.4.2017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 ht="15">
      <c r="B82" s="35"/>
      <c r="C82" s="30" t="s">
        <v>27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Statutární město Frýdek - Místek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33</v>
      </c>
      <c r="AJ82" s="36"/>
      <c r="AK82" s="36"/>
      <c r="AL82" s="36"/>
      <c r="AM82" s="182" t="str">
        <f>IF(E17="","",E17)</f>
        <v>Zdeněk HLOŽANKA</v>
      </c>
      <c r="AN82" s="182"/>
      <c r="AO82" s="182"/>
      <c r="AP82" s="182"/>
      <c r="AQ82" s="37"/>
      <c r="AS82" s="183" t="s">
        <v>58</v>
      </c>
      <c r="AT82" s="184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89" s="1" customFormat="1" ht="15">
      <c r="B83" s="35"/>
      <c r="C83" s="30" t="s">
        <v>31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36</v>
      </c>
      <c r="AJ83" s="36"/>
      <c r="AK83" s="36"/>
      <c r="AL83" s="36"/>
      <c r="AM83" s="182" t="str">
        <f>IF(E20="","",E20)</f>
        <v>Zdeněk HLOŽANKA</v>
      </c>
      <c r="AN83" s="182"/>
      <c r="AO83" s="182"/>
      <c r="AP83" s="182"/>
      <c r="AQ83" s="37"/>
      <c r="AS83" s="185"/>
      <c r="AT83" s="186"/>
      <c r="AU83" s="36"/>
      <c r="AV83" s="36"/>
      <c r="AW83" s="36"/>
      <c r="AX83" s="36"/>
      <c r="AY83" s="36"/>
      <c r="AZ83" s="36"/>
      <c r="BA83" s="36"/>
      <c r="BB83" s="36"/>
      <c r="BC83" s="36"/>
      <c r="BD83" s="74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185"/>
      <c r="AT84" s="186"/>
      <c r="AU84" s="36"/>
      <c r="AV84" s="36"/>
      <c r="AW84" s="36"/>
      <c r="AX84" s="36"/>
      <c r="AY84" s="36"/>
      <c r="AZ84" s="36"/>
      <c r="BA84" s="36"/>
      <c r="BB84" s="36"/>
      <c r="BC84" s="36"/>
      <c r="BD84" s="74"/>
    </row>
    <row r="85" spans="1:89" s="1" customFormat="1" ht="29.25" customHeight="1">
      <c r="B85" s="35"/>
      <c r="C85" s="195" t="s">
        <v>59</v>
      </c>
      <c r="D85" s="196"/>
      <c r="E85" s="196"/>
      <c r="F85" s="196"/>
      <c r="G85" s="196"/>
      <c r="H85" s="48"/>
      <c r="I85" s="197" t="s">
        <v>60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61</v>
      </c>
      <c r="AH85" s="196"/>
      <c r="AI85" s="196"/>
      <c r="AJ85" s="196"/>
      <c r="AK85" s="196"/>
      <c r="AL85" s="196"/>
      <c r="AM85" s="196"/>
      <c r="AN85" s="197" t="s">
        <v>62</v>
      </c>
      <c r="AO85" s="196"/>
      <c r="AP85" s="198"/>
      <c r="AQ85" s="37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8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02">
        <f>ROUND(AG88,2)</f>
        <v>0</v>
      </c>
      <c r="AH87" s="202"/>
      <c r="AI87" s="202"/>
      <c r="AJ87" s="202"/>
      <c r="AK87" s="202"/>
      <c r="AL87" s="202"/>
      <c r="AM87" s="202"/>
      <c r="AN87" s="192">
        <f>SUM(AG87,AT87)</f>
        <v>0</v>
      </c>
      <c r="AO87" s="192"/>
      <c r="AP87" s="192"/>
      <c r="AQ87" s="71"/>
      <c r="AS87" s="81">
        <f>ROUND(AS88,2)</f>
        <v>0</v>
      </c>
      <c r="AT87" s="82">
        <f>ROUND(SUM(AV87:AW87),2)</f>
        <v>0</v>
      </c>
      <c r="AU87" s="83">
        <f>ROUND(AU88,5)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89" s="5" customFormat="1" ht="22.5" customHeight="1">
      <c r="A88" s="87" t="s">
        <v>82</v>
      </c>
      <c r="B88" s="88"/>
      <c r="C88" s="89"/>
      <c r="D88" s="201" t="s">
        <v>83</v>
      </c>
      <c r="E88" s="201"/>
      <c r="F88" s="201"/>
      <c r="G88" s="201"/>
      <c r="H88" s="201"/>
      <c r="I88" s="90"/>
      <c r="J88" s="201" t="s">
        <v>84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 ca="1">'D1.4.3 - SILNOPROUDÁ ELEK...'!M30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91"/>
      <c r="AS88" s="92">
        <f ca="1">'D1.4.3 - SILNOPROUDÁ ELEK...'!M28</f>
        <v>0</v>
      </c>
      <c r="AT88" s="93">
        <f ca="1">ROUND(SUM(AV88:AW88),2)</f>
        <v>0</v>
      </c>
      <c r="AU88" s="94">
        <f ca="1">'D1.4.3 - SILNOPROUDÁ ELEK...'!W125</f>
        <v>0</v>
      </c>
      <c r="AV88" s="93">
        <f ca="1">'D1.4.3 - SILNOPROUDÁ ELEK...'!M32</f>
        <v>0</v>
      </c>
      <c r="AW88" s="93">
        <f ca="1">'D1.4.3 - SILNOPROUDÁ ELEK...'!M33</f>
        <v>0</v>
      </c>
      <c r="AX88" s="93">
        <f ca="1">'D1.4.3 - SILNOPROUDÁ ELEK...'!M34</f>
        <v>0</v>
      </c>
      <c r="AY88" s="93">
        <f ca="1">'D1.4.3 - SILNOPROUDÁ ELEK...'!M35</f>
        <v>0</v>
      </c>
      <c r="AZ88" s="93">
        <f ca="1">'D1.4.3 - SILNOPROUDÁ ELEK...'!H32</f>
        <v>0</v>
      </c>
      <c r="BA88" s="93">
        <f ca="1">'D1.4.3 - SILNOPROUDÁ ELEK...'!H33</f>
        <v>0</v>
      </c>
      <c r="BB88" s="93">
        <f ca="1">'D1.4.3 - SILNOPROUDÁ ELEK...'!H34</f>
        <v>0</v>
      </c>
      <c r="BC88" s="93">
        <f ca="1">'D1.4.3 - SILNOPROUDÁ ELEK...'!H35</f>
        <v>0</v>
      </c>
      <c r="BD88" s="95">
        <f ca="1">'D1.4.3 - SILNOPROUDÁ ELEK...'!H36</f>
        <v>0</v>
      </c>
      <c r="BT88" s="96" t="s">
        <v>85</v>
      </c>
      <c r="BV88" s="96" t="s">
        <v>79</v>
      </c>
      <c r="BW88" s="96" t="s">
        <v>86</v>
      </c>
      <c r="BX88" s="96" t="s">
        <v>80</v>
      </c>
    </row>
    <row r="89" spans="1:89">
      <c r="B89" s="22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3"/>
    </row>
    <row r="90" spans="1:89" s="1" customFormat="1" ht="30" customHeight="1">
      <c r="B90" s="35"/>
      <c r="C90" s="79" t="s">
        <v>87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192">
        <f>ROUND(SUM(AG91:AG94),2)</f>
        <v>0</v>
      </c>
      <c r="AH90" s="192"/>
      <c r="AI90" s="192"/>
      <c r="AJ90" s="192"/>
      <c r="AK90" s="192"/>
      <c r="AL90" s="192"/>
      <c r="AM90" s="192"/>
      <c r="AN90" s="192">
        <f>ROUND(SUM(AN91:AN94),2)</f>
        <v>0</v>
      </c>
      <c r="AO90" s="192"/>
      <c r="AP90" s="192"/>
      <c r="AQ90" s="37"/>
      <c r="AS90" s="75" t="s">
        <v>88</v>
      </c>
      <c r="AT90" s="76" t="s">
        <v>89</v>
      </c>
      <c r="AU90" s="76" t="s">
        <v>41</v>
      </c>
      <c r="AV90" s="77" t="s">
        <v>64</v>
      </c>
    </row>
    <row r="91" spans="1:89" s="1" customFormat="1" ht="19.899999999999999" customHeight="1">
      <c r="B91" s="35"/>
      <c r="C91" s="36"/>
      <c r="D91" s="97" t="s">
        <v>90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05">
        <f>ROUND(AG87*AS91,2)</f>
        <v>0</v>
      </c>
      <c r="AH91" s="194"/>
      <c r="AI91" s="194"/>
      <c r="AJ91" s="194"/>
      <c r="AK91" s="194"/>
      <c r="AL91" s="194"/>
      <c r="AM91" s="194"/>
      <c r="AN91" s="194">
        <f>ROUND(AG91+AV91,2)</f>
        <v>0</v>
      </c>
      <c r="AO91" s="194"/>
      <c r="AP91" s="194"/>
      <c r="AQ91" s="37"/>
      <c r="AS91" s="98">
        <v>0</v>
      </c>
      <c r="AT91" s="99" t="s">
        <v>91</v>
      </c>
      <c r="AU91" s="99" t="s">
        <v>42</v>
      </c>
      <c r="AV91" s="100">
        <f>ROUND(IF(AU91="základní",AG91*L31,IF(AU91="snížená",AG91*L32,0)),2)</f>
        <v>0</v>
      </c>
      <c r="BV91" s="18" t="s">
        <v>92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5"/>
      <c r="C92" s="36"/>
      <c r="D92" s="203" t="s">
        <v>93</v>
      </c>
      <c r="E92" s="204"/>
      <c r="F92" s="204"/>
      <c r="G92" s="204"/>
      <c r="H92" s="204"/>
      <c r="I92" s="204"/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36"/>
      <c r="AD92" s="36"/>
      <c r="AE92" s="36"/>
      <c r="AF92" s="36"/>
      <c r="AG92" s="205">
        <f>AG87*AS92</f>
        <v>0</v>
      </c>
      <c r="AH92" s="194"/>
      <c r="AI92" s="194"/>
      <c r="AJ92" s="194"/>
      <c r="AK92" s="194"/>
      <c r="AL92" s="194"/>
      <c r="AM92" s="194"/>
      <c r="AN92" s="194">
        <f>AG92+AV92</f>
        <v>0</v>
      </c>
      <c r="AO92" s="194"/>
      <c r="AP92" s="194"/>
      <c r="AQ92" s="37"/>
      <c r="AS92" s="102">
        <v>0</v>
      </c>
      <c r="AT92" s="103" t="s">
        <v>91</v>
      </c>
      <c r="AU92" s="103" t="s">
        <v>42</v>
      </c>
      <c r="AV92" s="104">
        <f>ROUND(IF(AU92="nulová",0,IF(OR(AU92="základní",AU92="zákl. přenesená"),AG92*L31,AG92*L32)),2)</f>
        <v>0</v>
      </c>
      <c r="BV92" s="18" t="s">
        <v>94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5"/>
      <c r="C93" s="36"/>
      <c r="D93" s="203" t="s">
        <v>93</v>
      </c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4"/>
      <c r="V93" s="204"/>
      <c r="W93" s="204"/>
      <c r="X93" s="204"/>
      <c r="Y93" s="204"/>
      <c r="Z93" s="204"/>
      <c r="AA93" s="204"/>
      <c r="AB93" s="204"/>
      <c r="AC93" s="36"/>
      <c r="AD93" s="36"/>
      <c r="AE93" s="36"/>
      <c r="AF93" s="36"/>
      <c r="AG93" s="205">
        <f>AG87*AS93</f>
        <v>0</v>
      </c>
      <c r="AH93" s="194"/>
      <c r="AI93" s="194"/>
      <c r="AJ93" s="194"/>
      <c r="AK93" s="194"/>
      <c r="AL93" s="194"/>
      <c r="AM93" s="194"/>
      <c r="AN93" s="194">
        <f>AG93+AV93</f>
        <v>0</v>
      </c>
      <c r="AO93" s="194"/>
      <c r="AP93" s="194"/>
      <c r="AQ93" s="37"/>
      <c r="AS93" s="102">
        <v>0</v>
      </c>
      <c r="AT93" s="103" t="s">
        <v>91</v>
      </c>
      <c r="AU93" s="103" t="s">
        <v>42</v>
      </c>
      <c r="AV93" s="104">
        <f>ROUND(IF(AU93="nulová",0,IF(OR(AU93="základní",AU93="zákl. přenesená"),AG93*L31,AG93*L32)),2)</f>
        <v>0</v>
      </c>
      <c r="BV93" s="18" t="s">
        <v>94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5"/>
      <c r="C94" s="36"/>
      <c r="D94" s="203" t="s">
        <v>93</v>
      </c>
      <c r="E94" s="204"/>
      <c r="F94" s="204"/>
      <c r="G94" s="204"/>
      <c r="H94" s="204"/>
      <c r="I94" s="204"/>
      <c r="J94" s="204"/>
      <c r="K94" s="204"/>
      <c r="L94" s="204"/>
      <c r="M94" s="204"/>
      <c r="N94" s="204"/>
      <c r="O94" s="204"/>
      <c r="P94" s="204"/>
      <c r="Q94" s="204"/>
      <c r="R94" s="204"/>
      <c r="S94" s="204"/>
      <c r="T94" s="204"/>
      <c r="U94" s="204"/>
      <c r="V94" s="204"/>
      <c r="W94" s="204"/>
      <c r="X94" s="204"/>
      <c r="Y94" s="204"/>
      <c r="Z94" s="204"/>
      <c r="AA94" s="204"/>
      <c r="AB94" s="204"/>
      <c r="AC94" s="36"/>
      <c r="AD94" s="36"/>
      <c r="AE94" s="36"/>
      <c r="AF94" s="36"/>
      <c r="AG94" s="205">
        <f>AG87*AS94</f>
        <v>0</v>
      </c>
      <c r="AH94" s="194"/>
      <c r="AI94" s="194"/>
      <c r="AJ94" s="194"/>
      <c r="AK94" s="194"/>
      <c r="AL94" s="194"/>
      <c r="AM94" s="194"/>
      <c r="AN94" s="194">
        <f>AG94+AV94</f>
        <v>0</v>
      </c>
      <c r="AO94" s="194"/>
      <c r="AP94" s="194"/>
      <c r="AQ94" s="37"/>
      <c r="AS94" s="105">
        <v>0</v>
      </c>
      <c r="AT94" s="106" t="s">
        <v>91</v>
      </c>
      <c r="AU94" s="106" t="s">
        <v>42</v>
      </c>
      <c r="AV94" s="107">
        <f>ROUND(IF(AU94="nulová",0,IF(OR(AU94="základní",AU94="zákl. přenesená"),AG94*L31,AG94*L32)),2)</f>
        <v>0</v>
      </c>
      <c r="BV94" s="18" t="s">
        <v>94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7"/>
    </row>
    <row r="96" spans="1:89" s="1" customFormat="1" ht="30" customHeight="1">
      <c r="B96" s="35"/>
      <c r="C96" s="108" t="s">
        <v>95</v>
      </c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193">
        <f>ROUND(AG87+AG90,2)</f>
        <v>0</v>
      </c>
      <c r="AH96" s="193"/>
      <c r="AI96" s="193"/>
      <c r="AJ96" s="193"/>
      <c r="AK96" s="193"/>
      <c r="AL96" s="193"/>
      <c r="AM96" s="193"/>
      <c r="AN96" s="193">
        <f>AN87+AN90</f>
        <v>0</v>
      </c>
      <c r="AO96" s="193"/>
      <c r="AP96" s="193"/>
      <c r="AQ96" s="37"/>
    </row>
    <row r="97" spans="2:43" s="1" customFormat="1" ht="6.95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1"/>
    </row>
  </sheetData>
  <mergeCells count="58">
    <mergeCell ref="AK29:AO29"/>
    <mergeCell ref="AK32:AO32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N94:AP94"/>
    <mergeCell ref="AG91:AM91"/>
    <mergeCell ref="AN91:AP91"/>
    <mergeCell ref="D92:AB92"/>
    <mergeCell ref="AG92:AM92"/>
    <mergeCell ref="AN92:AP92"/>
    <mergeCell ref="D93:AB93"/>
    <mergeCell ref="AG93:AM9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X37:AB37"/>
    <mergeCell ref="AK37:AO37"/>
    <mergeCell ref="AN87:AP87"/>
    <mergeCell ref="AG90:AM90"/>
    <mergeCell ref="AN90:AP90"/>
    <mergeCell ref="AG96:AM96"/>
    <mergeCell ref="AN96:AP96"/>
    <mergeCell ref="AN93:AP93"/>
    <mergeCell ref="D94:AB94"/>
    <mergeCell ref="AG94:AM94"/>
    <mergeCell ref="C76:AP76"/>
    <mergeCell ref="L33:O33"/>
    <mergeCell ref="AR2:BE2"/>
    <mergeCell ref="L78:AO78"/>
    <mergeCell ref="AM82:AP82"/>
    <mergeCell ref="AS82:AT84"/>
    <mergeCell ref="AM83:AP83"/>
    <mergeCell ref="L35:O35"/>
    <mergeCell ref="W35:AE35"/>
    <mergeCell ref="AK35:AO35"/>
  </mergeCells>
  <phoneticPr fontId="37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D1.4.3 - SILNOPROUDÁ ELEK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0"/>
  <sheetViews>
    <sheetView showGridLines="0" tabSelected="1" workbookViewId="0">
      <pane ySplit="1" topLeftCell="A2" activePane="bottomLeft" state="frozen"/>
      <selection pane="bottomLeft" activeCell="AE17" sqref="AE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09"/>
      <c r="B1" s="12"/>
      <c r="C1" s="12"/>
      <c r="D1" s="13" t="s">
        <v>1</v>
      </c>
      <c r="E1" s="12"/>
      <c r="F1" s="14" t="s">
        <v>96</v>
      </c>
      <c r="G1" s="14"/>
      <c r="H1" s="226" t="s">
        <v>97</v>
      </c>
      <c r="I1" s="226"/>
      <c r="J1" s="226"/>
      <c r="K1" s="226"/>
      <c r="L1" s="14" t="s">
        <v>98</v>
      </c>
      <c r="M1" s="12"/>
      <c r="N1" s="12"/>
      <c r="O1" s="13" t="s">
        <v>99</v>
      </c>
      <c r="P1" s="12"/>
      <c r="Q1" s="12"/>
      <c r="R1" s="12"/>
      <c r="S1" s="14" t="s">
        <v>100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6" t="s">
        <v>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S2" s="178" t="s">
        <v>8</v>
      </c>
      <c r="T2" s="179"/>
      <c r="U2" s="179"/>
      <c r="V2" s="179"/>
      <c r="W2" s="179"/>
      <c r="X2" s="179"/>
      <c r="Y2" s="179"/>
      <c r="Z2" s="179"/>
      <c r="AA2" s="179"/>
      <c r="AB2" s="179"/>
      <c r="AC2" s="179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101</v>
      </c>
    </row>
    <row r="4" spans="1:66" ht="36.950000000000003" customHeight="1">
      <c r="B4" s="22"/>
      <c r="C4" s="174" t="s">
        <v>499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23"/>
      <c r="T4" s="24" t="s">
        <v>13</v>
      </c>
      <c r="AT4" s="18" t="s">
        <v>6</v>
      </c>
    </row>
    <row r="5" spans="1:66" ht="6.95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ht="25.35" customHeight="1">
      <c r="B6" s="22"/>
      <c r="C6" s="26"/>
      <c r="D6" s="30" t="s">
        <v>19</v>
      </c>
      <c r="E6" s="26"/>
      <c r="F6" s="244" t="str">
        <f ca="1">'Rekapitulace stavby'!K6</f>
        <v>MŠ F-M, Anenská 656 - rekonstrukce šaten a sociálního zařízení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6"/>
      <c r="R6" s="23"/>
    </row>
    <row r="7" spans="1:66" s="1" customFormat="1" ht="32.85" customHeight="1">
      <c r="B7" s="35"/>
      <c r="C7" s="36"/>
      <c r="D7" s="29" t="s">
        <v>102</v>
      </c>
      <c r="E7" s="36"/>
      <c r="F7" s="212" t="s">
        <v>103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5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258" t="str">
        <f ca="1">'Rekapitulace stavby'!AN8</f>
        <v>21.4.2017</v>
      </c>
      <c r="P9" s="246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210" t="s">
        <v>5</v>
      </c>
      <c r="P11" s="210"/>
      <c r="Q11" s="36"/>
      <c r="R11" s="37"/>
    </row>
    <row r="12" spans="1:66" s="1" customFormat="1" ht="18" customHeight="1">
      <c r="B12" s="35"/>
      <c r="C12" s="36"/>
      <c r="D12" s="36"/>
      <c r="E12" s="28" t="s">
        <v>29</v>
      </c>
      <c r="F12" s="36"/>
      <c r="G12" s="36"/>
      <c r="H12" s="36"/>
      <c r="I12" s="36"/>
      <c r="J12" s="36"/>
      <c r="K12" s="36"/>
      <c r="L12" s="36"/>
      <c r="M12" s="30" t="s">
        <v>30</v>
      </c>
      <c r="N12" s="36"/>
      <c r="O12" s="210" t="s">
        <v>5</v>
      </c>
      <c r="P12" s="210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31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255" t="str">
        <f ca="1">IF('Rekapitulace stavby'!AN13="","",'Rekapitulace stavby'!AN13)</f>
        <v>Vyplň údaj</v>
      </c>
      <c r="P14" s="210"/>
      <c r="Q14" s="36"/>
      <c r="R14" s="37"/>
    </row>
    <row r="15" spans="1:66" s="1" customFormat="1" ht="18" customHeight="1">
      <c r="B15" s="35"/>
      <c r="C15" s="36"/>
      <c r="D15" s="36"/>
      <c r="E15" s="255" t="str">
        <f ca="1"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0" t="s">
        <v>30</v>
      </c>
      <c r="N15" s="36"/>
      <c r="O15" s="255" t="str">
        <f ca="1">IF('Rekapitulace stavby'!AN14="","",'Rekapitulace stavby'!AN14)</f>
        <v>Vyplň údaj</v>
      </c>
      <c r="P15" s="210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33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210" t="s">
        <v>5</v>
      </c>
      <c r="P17" s="210"/>
      <c r="Q17" s="36"/>
      <c r="R17" s="37"/>
    </row>
    <row r="18" spans="2:18" s="1" customFormat="1" ht="18" customHeight="1">
      <c r="B18" s="35"/>
      <c r="C18" s="36"/>
      <c r="D18" s="36"/>
      <c r="E18" s="28" t="s">
        <v>34</v>
      </c>
      <c r="F18" s="36"/>
      <c r="G18" s="36"/>
      <c r="H18" s="36"/>
      <c r="I18" s="36"/>
      <c r="J18" s="36"/>
      <c r="K18" s="36"/>
      <c r="L18" s="36"/>
      <c r="M18" s="30" t="s">
        <v>30</v>
      </c>
      <c r="N18" s="36"/>
      <c r="O18" s="210" t="s">
        <v>5</v>
      </c>
      <c r="P18" s="210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36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210" t="s">
        <v>5</v>
      </c>
      <c r="P20" s="210"/>
      <c r="Q20" s="36"/>
      <c r="R20" s="37"/>
    </row>
    <row r="21" spans="2:18" s="1" customFormat="1" ht="18" customHeight="1">
      <c r="B21" s="35"/>
      <c r="C21" s="36"/>
      <c r="D21" s="36"/>
      <c r="E21" s="28" t="s">
        <v>34</v>
      </c>
      <c r="F21" s="36"/>
      <c r="G21" s="36"/>
      <c r="H21" s="36"/>
      <c r="I21" s="36"/>
      <c r="J21" s="36"/>
      <c r="K21" s="36"/>
      <c r="L21" s="36"/>
      <c r="M21" s="30" t="s">
        <v>30</v>
      </c>
      <c r="N21" s="36"/>
      <c r="O21" s="210" t="s">
        <v>5</v>
      </c>
      <c r="P21" s="210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37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215" t="s">
        <v>5</v>
      </c>
      <c r="F24" s="215"/>
      <c r="G24" s="215"/>
      <c r="H24" s="215"/>
      <c r="I24" s="215"/>
      <c r="J24" s="215"/>
      <c r="K24" s="215"/>
      <c r="L24" s="21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10" t="s">
        <v>104</v>
      </c>
      <c r="E27" s="36"/>
      <c r="F27" s="36"/>
      <c r="G27" s="36"/>
      <c r="H27" s="36"/>
      <c r="I27" s="36"/>
      <c r="J27" s="36"/>
      <c r="K27" s="36"/>
      <c r="L27" s="36"/>
      <c r="M27" s="216">
        <f>N88</f>
        <v>0</v>
      </c>
      <c r="N27" s="216"/>
      <c r="O27" s="216"/>
      <c r="P27" s="216"/>
      <c r="Q27" s="36"/>
      <c r="R27" s="37"/>
    </row>
    <row r="28" spans="2:18" s="1" customFormat="1" ht="14.45" customHeight="1">
      <c r="B28" s="35"/>
      <c r="C28" s="36"/>
      <c r="D28" s="34" t="s">
        <v>90</v>
      </c>
      <c r="E28" s="36"/>
      <c r="F28" s="36"/>
      <c r="G28" s="36"/>
      <c r="H28" s="36"/>
      <c r="I28" s="36"/>
      <c r="J28" s="36"/>
      <c r="K28" s="36"/>
      <c r="L28" s="36"/>
      <c r="M28" s="216">
        <f>N100</f>
        <v>0</v>
      </c>
      <c r="N28" s="216"/>
      <c r="O28" s="216"/>
      <c r="P28" s="216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1" t="s">
        <v>40</v>
      </c>
      <c r="E30" s="36"/>
      <c r="F30" s="36"/>
      <c r="G30" s="36"/>
      <c r="H30" s="36"/>
      <c r="I30" s="36"/>
      <c r="J30" s="36"/>
      <c r="K30" s="36"/>
      <c r="L30" s="36"/>
      <c r="M30" s="257">
        <f>ROUND(M27+M28,2)</f>
        <v>0</v>
      </c>
      <c r="N30" s="243"/>
      <c r="O30" s="243"/>
      <c r="P30" s="243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41</v>
      </c>
      <c r="E32" s="42" t="s">
        <v>42</v>
      </c>
      <c r="F32" s="43">
        <v>0.21</v>
      </c>
      <c r="G32" s="112" t="s">
        <v>43</v>
      </c>
      <c r="H32" s="253">
        <f>(SUM(BE100:BE107)+SUM(BE125:BE258))</f>
        <v>0</v>
      </c>
      <c r="I32" s="243"/>
      <c r="J32" s="243"/>
      <c r="K32" s="36"/>
      <c r="L32" s="36"/>
      <c r="M32" s="253">
        <f>ROUND((SUM(BE100:BE107)+SUM(BE125:BE258)), 2)*F32</f>
        <v>0</v>
      </c>
      <c r="N32" s="243"/>
      <c r="O32" s="243"/>
      <c r="P32" s="243"/>
      <c r="Q32" s="36"/>
      <c r="R32" s="37"/>
    </row>
    <row r="33" spans="2:18" s="1" customFormat="1" ht="14.45" customHeight="1">
      <c r="B33" s="35"/>
      <c r="C33" s="36"/>
      <c r="D33" s="36"/>
      <c r="E33" s="42" t="s">
        <v>44</v>
      </c>
      <c r="F33" s="43">
        <v>0.15</v>
      </c>
      <c r="G33" s="112" t="s">
        <v>43</v>
      </c>
      <c r="H33" s="253">
        <f>(SUM(BF100:BF107)+SUM(BF125:BF258))</f>
        <v>0</v>
      </c>
      <c r="I33" s="243"/>
      <c r="J33" s="243"/>
      <c r="K33" s="36"/>
      <c r="L33" s="36"/>
      <c r="M33" s="253">
        <f>ROUND((SUM(BF100:BF107)+SUM(BF125:BF258)), 2)*F33</f>
        <v>0</v>
      </c>
      <c r="N33" s="243"/>
      <c r="O33" s="243"/>
      <c r="P33" s="243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45</v>
      </c>
      <c r="F34" s="43">
        <v>0.21</v>
      </c>
      <c r="G34" s="112" t="s">
        <v>43</v>
      </c>
      <c r="H34" s="253">
        <f>(SUM(BG100:BG107)+SUM(BG125:BG258))</f>
        <v>0</v>
      </c>
      <c r="I34" s="243"/>
      <c r="J34" s="243"/>
      <c r="K34" s="36"/>
      <c r="L34" s="36"/>
      <c r="M34" s="253">
        <v>0</v>
      </c>
      <c r="N34" s="243"/>
      <c r="O34" s="243"/>
      <c r="P34" s="243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46</v>
      </c>
      <c r="F35" s="43">
        <v>0.15</v>
      </c>
      <c r="G35" s="112" t="s">
        <v>43</v>
      </c>
      <c r="H35" s="253">
        <f>(SUM(BH100:BH107)+SUM(BH125:BH258))</f>
        <v>0</v>
      </c>
      <c r="I35" s="243"/>
      <c r="J35" s="243"/>
      <c r="K35" s="36"/>
      <c r="L35" s="36"/>
      <c r="M35" s="253">
        <v>0</v>
      </c>
      <c r="N35" s="243"/>
      <c r="O35" s="243"/>
      <c r="P35" s="243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47</v>
      </c>
      <c r="F36" s="43">
        <v>0</v>
      </c>
      <c r="G36" s="112" t="s">
        <v>43</v>
      </c>
      <c r="H36" s="253">
        <f>(SUM(BI100:BI107)+SUM(BI125:BI258))</f>
        <v>0</v>
      </c>
      <c r="I36" s="243"/>
      <c r="J36" s="243"/>
      <c r="K36" s="36"/>
      <c r="L36" s="36"/>
      <c r="M36" s="253">
        <v>0</v>
      </c>
      <c r="N36" s="243"/>
      <c r="O36" s="243"/>
      <c r="P36" s="243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46"/>
      <c r="D38" s="47" t="s">
        <v>48</v>
      </c>
      <c r="E38" s="48"/>
      <c r="F38" s="48"/>
      <c r="G38" s="113" t="s">
        <v>49</v>
      </c>
      <c r="H38" s="49" t="s">
        <v>50</v>
      </c>
      <c r="I38" s="48"/>
      <c r="J38" s="48"/>
      <c r="K38" s="48"/>
      <c r="L38" s="190">
        <f>SUM(M30:M36)</f>
        <v>0</v>
      </c>
      <c r="M38" s="190"/>
      <c r="N38" s="190"/>
      <c r="O38" s="190"/>
      <c r="P38" s="254"/>
      <c r="Q38" s="46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18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18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18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18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18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18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18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>
      <c r="B49" s="22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3"/>
    </row>
    <row r="50" spans="2:18" s="1" customFormat="1" ht="15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2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3"/>
    </row>
    <row r="52" spans="2:18">
      <c r="B52" s="22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3"/>
    </row>
    <row r="53" spans="2:18">
      <c r="B53" s="22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3"/>
    </row>
    <row r="54" spans="2:18">
      <c r="B54" s="22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3"/>
    </row>
    <row r="55" spans="2:18">
      <c r="B55" s="22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3"/>
    </row>
    <row r="56" spans="2:18">
      <c r="B56" s="22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3"/>
    </row>
    <row r="57" spans="2:18">
      <c r="B57" s="22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3"/>
    </row>
    <row r="58" spans="2:18">
      <c r="B58" s="22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3"/>
    </row>
    <row r="59" spans="2:18" s="1" customFormat="1" ht="15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>
      <c r="B60" s="22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3"/>
    </row>
    <row r="61" spans="2:18" s="1" customFormat="1" ht="15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2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3"/>
    </row>
    <row r="63" spans="2:18">
      <c r="B63" s="22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3"/>
    </row>
    <row r="64" spans="2:18">
      <c r="B64" s="22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3"/>
    </row>
    <row r="65" spans="2:18">
      <c r="B65" s="22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3"/>
    </row>
    <row r="66" spans="2:18">
      <c r="B66" s="22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3"/>
    </row>
    <row r="67" spans="2:18">
      <c r="B67" s="22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3"/>
    </row>
    <row r="68" spans="2:18">
      <c r="B68" s="22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3"/>
    </row>
    <row r="69" spans="2:18">
      <c r="B69" s="22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3"/>
    </row>
    <row r="70" spans="2:18" s="1" customFormat="1" ht="15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74" t="s">
        <v>500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244" t="str">
        <f>F6</f>
        <v>MŠ F-M, Anenská 656 - rekonstrukce šaten a sociálního zařízení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6"/>
      <c r="R78" s="37"/>
    </row>
    <row r="79" spans="2:18" s="1" customFormat="1" ht="36.950000000000003" customHeight="1">
      <c r="B79" s="35"/>
      <c r="C79" s="69" t="s">
        <v>102</v>
      </c>
      <c r="D79" s="36"/>
      <c r="E79" s="36"/>
      <c r="F79" s="180" t="str">
        <f>F7</f>
        <v>D1.4.3 - SILNOPROUDÁ ELEKTROTECHNIKA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0" t="s">
        <v>23</v>
      </c>
      <c r="D81" s="36"/>
      <c r="E81" s="36"/>
      <c r="F81" s="28" t="str">
        <f>F9</f>
        <v>k.ú. Místek</v>
      </c>
      <c r="G81" s="36"/>
      <c r="H81" s="36"/>
      <c r="I81" s="36"/>
      <c r="J81" s="36"/>
      <c r="K81" s="30" t="s">
        <v>25</v>
      </c>
      <c r="L81" s="36"/>
      <c r="M81" s="246" t="str">
        <f>IF(O9="","",O9)</f>
        <v>21.4.2017</v>
      </c>
      <c r="N81" s="246"/>
      <c r="O81" s="246"/>
      <c r="P81" s="246"/>
      <c r="Q81" s="36"/>
      <c r="R81" s="3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5">
      <c r="B83" s="35"/>
      <c r="C83" s="30" t="s">
        <v>27</v>
      </c>
      <c r="D83" s="36"/>
      <c r="E83" s="36"/>
      <c r="F83" s="28" t="str">
        <f>E12</f>
        <v>Statutární město Frýdek - Místek</v>
      </c>
      <c r="G83" s="36"/>
      <c r="H83" s="36"/>
      <c r="I83" s="36"/>
      <c r="J83" s="36"/>
      <c r="K83" s="30" t="s">
        <v>33</v>
      </c>
      <c r="L83" s="36"/>
      <c r="M83" s="210" t="str">
        <f>E18</f>
        <v>Zdeněk HLOŽANKA</v>
      </c>
      <c r="N83" s="210"/>
      <c r="O83" s="210"/>
      <c r="P83" s="210"/>
      <c r="Q83" s="210"/>
      <c r="R83" s="37"/>
    </row>
    <row r="84" spans="2:47" s="1" customFormat="1" ht="14.45" customHeight="1">
      <c r="B84" s="35"/>
      <c r="C84" s="30" t="s">
        <v>31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36</v>
      </c>
      <c r="L84" s="36"/>
      <c r="M84" s="210" t="str">
        <f>E21</f>
        <v>Zdeněk HLOŽANKA</v>
      </c>
      <c r="N84" s="210"/>
      <c r="O84" s="210"/>
      <c r="P84" s="210"/>
      <c r="Q84" s="210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51" t="s">
        <v>105</v>
      </c>
      <c r="D86" s="252"/>
      <c r="E86" s="252"/>
      <c r="F86" s="252"/>
      <c r="G86" s="252"/>
      <c r="H86" s="46"/>
      <c r="I86" s="46"/>
      <c r="J86" s="46"/>
      <c r="K86" s="46"/>
      <c r="L86" s="46"/>
      <c r="M86" s="46"/>
      <c r="N86" s="251" t="s">
        <v>106</v>
      </c>
      <c r="O86" s="252"/>
      <c r="P86" s="252"/>
      <c r="Q86" s="252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14" t="s">
        <v>107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192">
        <f>N125</f>
        <v>0</v>
      </c>
      <c r="O88" s="249"/>
      <c r="P88" s="249"/>
      <c r="Q88" s="249"/>
      <c r="R88" s="37"/>
      <c r="AU88" s="18" t="s">
        <v>108</v>
      </c>
    </row>
    <row r="89" spans="2:47" s="6" customFormat="1" ht="24.95" customHeight="1">
      <c r="B89" s="115"/>
      <c r="C89" s="116"/>
      <c r="D89" s="117" t="s">
        <v>109</v>
      </c>
      <c r="E89" s="116"/>
      <c r="F89" s="116"/>
      <c r="G89" s="116"/>
      <c r="H89" s="116"/>
      <c r="I89" s="116"/>
      <c r="J89" s="116"/>
      <c r="K89" s="116"/>
      <c r="L89" s="116"/>
      <c r="M89" s="116"/>
      <c r="N89" s="223">
        <f>N126</f>
        <v>0</v>
      </c>
      <c r="O89" s="247"/>
      <c r="P89" s="247"/>
      <c r="Q89" s="247"/>
      <c r="R89" s="118"/>
    </row>
    <row r="90" spans="2:47" s="7" customFormat="1" ht="19.899999999999999" customHeight="1">
      <c r="B90" s="119"/>
      <c r="C90" s="120"/>
      <c r="D90" s="97" t="s">
        <v>110</v>
      </c>
      <c r="E90" s="120"/>
      <c r="F90" s="120"/>
      <c r="G90" s="120"/>
      <c r="H90" s="120"/>
      <c r="I90" s="120"/>
      <c r="J90" s="120"/>
      <c r="K90" s="120"/>
      <c r="L90" s="120"/>
      <c r="M90" s="120"/>
      <c r="N90" s="194">
        <f>N127</f>
        <v>0</v>
      </c>
      <c r="O90" s="248"/>
      <c r="P90" s="248"/>
      <c r="Q90" s="248"/>
      <c r="R90" s="121"/>
    </row>
    <row r="91" spans="2:47" s="7" customFormat="1" ht="19.899999999999999" customHeight="1">
      <c r="B91" s="119"/>
      <c r="C91" s="120"/>
      <c r="D91" s="97"/>
      <c r="E91" s="120"/>
      <c r="F91" s="120"/>
      <c r="G91" s="120"/>
      <c r="H91" s="120"/>
      <c r="I91" s="120"/>
      <c r="J91" s="120"/>
      <c r="K91" s="120"/>
      <c r="L91" s="120"/>
      <c r="M91" s="120"/>
      <c r="N91" s="194"/>
      <c r="O91" s="248"/>
      <c r="P91" s="248"/>
      <c r="Q91" s="248"/>
      <c r="R91" s="121"/>
    </row>
    <row r="92" spans="2:47" s="7" customFormat="1" ht="19.899999999999999" customHeight="1">
      <c r="B92" s="119"/>
      <c r="C92" s="120"/>
      <c r="D92" s="97" t="s">
        <v>111</v>
      </c>
      <c r="E92" s="120"/>
      <c r="F92" s="120"/>
      <c r="G92" s="120"/>
      <c r="H92" s="120"/>
      <c r="I92" s="120"/>
      <c r="J92" s="120"/>
      <c r="K92" s="120"/>
      <c r="L92" s="120"/>
      <c r="M92" s="120"/>
      <c r="N92" s="194">
        <f>N134</f>
        <v>0</v>
      </c>
      <c r="O92" s="248"/>
      <c r="P92" s="248"/>
      <c r="Q92" s="248"/>
      <c r="R92" s="121"/>
    </row>
    <row r="93" spans="2:47" s="6" customFormat="1" ht="24.95" customHeight="1">
      <c r="B93" s="115"/>
      <c r="C93" s="116"/>
      <c r="D93" s="117" t="s">
        <v>112</v>
      </c>
      <c r="E93" s="116"/>
      <c r="F93" s="116"/>
      <c r="G93" s="116"/>
      <c r="H93" s="116"/>
      <c r="I93" s="116"/>
      <c r="J93" s="116"/>
      <c r="K93" s="116"/>
      <c r="L93" s="116"/>
      <c r="M93" s="116"/>
      <c r="N93" s="223">
        <f>N155</f>
        <v>0</v>
      </c>
      <c r="O93" s="247"/>
      <c r="P93" s="247"/>
      <c r="Q93" s="247"/>
      <c r="R93" s="118"/>
    </row>
    <row r="94" spans="2:47" s="7" customFormat="1" ht="19.899999999999999" customHeight="1">
      <c r="B94" s="119"/>
      <c r="C94" s="120"/>
      <c r="D94" s="97" t="s">
        <v>113</v>
      </c>
      <c r="E94" s="120"/>
      <c r="F94" s="120"/>
      <c r="G94" s="120"/>
      <c r="H94" s="120"/>
      <c r="I94" s="120"/>
      <c r="J94" s="120"/>
      <c r="K94" s="120"/>
      <c r="L94" s="120"/>
      <c r="M94" s="120"/>
      <c r="N94" s="194">
        <f>N156</f>
        <v>0</v>
      </c>
      <c r="O94" s="248"/>
      <c r="P94" s="248"/>
      <c r="Q94" s="248"/>
      <c r="R94" s="121"/>
    </row>
    <row r="95" spans="2:47" s="7" customFormat="1" ht="19.899999999999999" customHeight="1">
      <c r="B95" s="119"/>
      <c r="C95" s="120"/>
      <c r="D95" s="97" t="s">
        <v>114</v>
      </c>
      <c r="E95" s="120"/>
      <c r="F95" s="120"/>
      <c r="G95" s="120"/>
      <c r="H95" s="120"/>
      <c r="I95" s="120"/>
      <c r="J95" s="120"/>
      <c r="K95" s="120"/>
      <c r="L95" s="120"/>
      <c r="M95" s="120"/>
      <c r="N95" s="194">
        <f>N175</f>
        <v>0</v>
      </c>
      <c r="O95" s="248"/>
      <c r="P95" s="248"/>
      <c r="Q95" s="248"/>
      <c r="R95" s="121"/>
    </row>
    <row r="96" spans="2:47" s="6" customFormat="1" ht="24.95" customHeight="1">
      <c r="B96" s="115"/>
      <c r="C96" s="116"/>
      <c r="D96" s="117" t="s">
        <v>115</v>
      </c>
      <c r="E96" s="116"/>
      <c r="F96" s="116"/>
      <c r="G96" s="116"/>
      <c r="H96" s="116"/>
      <c r="I96" s="116"/>
      <c r="J96" s="116"/>
      <c r="K96" s="116"/>
      <c r="L96" s="116"/>
      <c r="M96" s="116"/>
      <c r="N96" s="223">
        <f>N182</f>
        <v>0</v>
      </c>
      <c r="O96" s="247"/>
      <c r="P96" s="247"/>
      <c r="Q96" s="247"/>
      <c r="R96" s="118"/>
    </row>
    <row r="97" spans="2:65" s="7" customFormat="1" ht="19.899999999999999" customHeight="1">
      <c r="B97" s="119"/>
      <c r="C97" s="120"/>
      <c r="D97" s="97" t="s">
        <v>116</v>
      </c>
      <c r="E97" s="120"/>
      <c r="F97" s="120"/>
      <c r="G97" s="120"/>
      <c r="H97" s="120"/>
      <c r="I97" s="120"/>
      <c r="J97" s="120"/>
      <c r="K97" s="120"/>
      <c r="L97" s="120"/>
      <c r="M97" s="120"/>
      <c r="N97" s="194">
        <f>N183</f>
        <v>0</v>
      </c>
      <c r="O97" s="248"/>
      <c r="P97" s="248"/>
      <c r="Q97" s="248"/>
      <c r="R97" s="121"/>
    </row>
    <row r="98" spans="2:65" s="7" customFormat="1" ht="19.899999999999999" customHeight="1">
      <c r="B98" s="119"/>
      <c r="C98" s="120"/>
      <c r="D98" s="97" t="s">
        <v>117</v>
      </c>
      <c r="E98" s="120"/>
      <c r="F98" s="120"/>
      <c r="G98" s="120"/>
      <c r="H98" s="120"/>
      <c r="I98" s="120"/>
      <c r="J98" s="120"/>
      <c r="K98" s="120"/>
      <c r="L98" s="120"/>
      <c r="M98" s="120"/>
      <c r="N98" s="194">
        <f>N249</f>
        <v>0</v>
      </c>
      <c r="O98" s="248"/>
      <c r="P98" s="248"/>
      <c r="Q98" s="248"/>
      <c r="R98" s="121"/>
    </row>
    <row r="99" spans="2:65" s="1" customFormat="1" ht="21.75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</row>
    <row r="100" spans="2:65" s="1" customFormat="1" ht="29.25" customHeight="1">
      <c r="B100" s="35"/>
      <c r="C100" s="114" t="s">
        <v>118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249">
        <f>ROUND(N101+N102+N103+N104+N105+N106,2)</f>
        <v>0</v>
      </c>
      <c r="O100" s="250"/>
      <c r="P100" s="250"/>
      <c r="Q100" s="250"/>
      <c r="R100" s="37"/>
      <c r="T100" s="122"/>
      <c r="U100" s="123" t="s">
        <v>41</v>
      </c>
    </row>
    <row r="101" spans="2:65" s="1" customFormat="1" ht="18" customHeight="1">
      <c r="B101" s="124"/>
      <c r="C101" s="125"/>
      <c r="D101" s="203" t="s">
        <v>119</v>
      </c>
      <c r="E101" s="241"/>
      <c r="F101" s="241"/>
      <c r="G101" s="241"/>
      <c r="H101" s="241"/>
      <c r="I101" s="125"/>
      <c r="J101" s="125"/>
      <c r="K101" s="125"/>
      <c r="L101" s="125"/>
      <c r="M101" s="125"/>
      <c r="N101" s="205">
        <f>ROUND(N88*T101,2)</f>
        <v>0</v>
      </c>
      <c r="O101" s="242"/>
      <c r="P101" s="242"/>
      <c r="Q101" s="242"/>
      <c r="R101" s="127"/>
      <c r="S101" s="125"/>
      <c r="T101" s="128"/>
      <c r="U101" s="129" t="s">
        <v>42</v>
      </c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1" t="s">
        <v>120</v>
      </c>
      <c r="AZ101" s="130"/>
      <c r="BA101" s="130"/>
      <c r="BB101" s="130"/>
      <c r="BC101" s="130"/>
      <c r="BD101" s="130"/>
      <c r="BE101" s="132">
        <f t="shared" ref="BE101:BE106" si="0">IF(U101="základní",N101,0)</f>
        <v>0</v>
      </c>
      <c r="BF101" s="132">
        <f t="shared" ref="BF101:BF106" si="1">IF(U101="snížená",N101,0)</f>
        <v>0</v>
      </c>
      <c r="BG101" s="132">
        <f t="shared" ref="BG101:BG106" si="2">IF(U101="zákl. přenesená",N101,0)</f>
        <v>0</v>
      </c>
      <c r="BH101" s="132">
        <f t="shared" ref="BH101:BH106" si="3">IF(U101="sníž. přenesená",N101,0)</f>
        <v>0</v>
      </c>
      <c r="BI101" s="132">
        <f t="shared" ref="BI101:BI106" si="4">IF(U101="nulová",N101,0)</f>
        <v>0</v>
      </c>
      <c r="BJ101" s="131" t="s">
        <v>85</v>
      </c>
      <c r="BK101" s="130"/>
      <c r="BL101" s="130"/>
      <c r="BM101" s="130"/>
    </row>
    <row r="102" spans="2:65" s="1" customFormat="1" ht="18" customHeight="1">
      <c r="B102" s="124"/>
      <c r="C102" s="125"/>
      <c r="D102" s="203" t="s">
        <v>121</v>
      </c>
      <c r="E102" s="241"/>
      <c r="F102" s="241"/>
      <c r="G102" s="241"/>
      <c r="H102" s="241"/>
      <c r="I102" s="125"/>
      <c r="J102" s="125"/>
      <c r="K102" s="125"/>
      <c r="L102" s="125"/>
      <c r="M102" s="125"/>
      <c r="N102" s="205">
        <f>ROUND(N88*T102,2)</f>
        <v>0</v>
      </c>
      <c r="O102" s="242"/>
      <c r="P102" s="242"/>
      <c r="Q102" s="242"/>
      <c r="R102" s="127"/>
      <c r="S102" s="125"/>
      <c r="T102" s="128"/>
      <c r="U102" s="129" t="s">
        <v>42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1" t="s">
        <v>120</v>
      </c>
      <c r="AZ102" s="130"/>
      <c r="BA102" s="130"/>
      <c r="BB102" s="130"/>
      <c r="BC102" s="130"/>
      <c r="BD102" s="130"/>
      <c r="BE102" s="132">
        <f t="shared" si="0"/>
        <v>0</v>
      </c>
      <c r="BF102" s="132">
        <f t="shared" si="1"/>
        <v>0</v>
      </c>
      <c r="BG102" s="132">
        <f t="shared" si="2"/>
        <v>0</v>
      </c>
      <c r="BH102" s="132">
        <f t="shared" si="3"/>
        <v>0</v>
      </c>
      <c r="BI102" s="132">
        <f t="shared" si="4"/>
        <v>0</v>
      </c>
      <c r="BJ102" s="131" t="s">
        <v>85</v>
      </c>
      <c r="BK102" s="130"/>
      <c r="BL102" s="130"/>
      <c r="BM102" s="130"/>
    </row>
    <row r="103" spans="2:65" s="1" customFormat="1" ht="18" customHeight="1">
      <c r="B103" s="124"/>
      <c r="C103" s="125"/>
      <c r="D103" s="203" t="s">
        <v>122</v>
      </c>
      <c r="E103" s="241"/>
      <c r="F103" s="241"/>
      <c r="G103" s="241"/>
      <c r="H103" s="241"/>
      <c r="I103" s="125"/>
      <c r="J103" s="125"/>
      <c r="K103" s="125"/>
      <c r="L103" s="125"/>
      <c r="M103" s="125"/>
      <c r="N103" s="205">
        <f>ROUND(N88*T103,2)</f>
        <v>0</v>
      </c>
      <c r="O103" s="242"/>
      <c r="P103" s="242"/>
      <c r="Q103" s="242"/>
      <c r="R103" s="127"/>
      <c r="S103" s="125"/>
      <c r="T103" s="128"/>
      <c r="U103" s="129" t="s">
        <v>42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1" t="s">
        <v>120</v>
      </c>
      <c r="AZ103" s="130"/>
      <c r="BA103" s="130"/>
      <c r="BB103" s="130"/>
      <c r="BC103" s="130"/>
      <c r="BD103" s="130"/>
      <c r="BE103" s="132">
        <f t="shared" si="0"/>
        <v>0</v>
      </c>
      <c r="BF103" s="132">
        <f t="shared" si="1"/>
        <v>0</v>
      </c>
      <c r="BG103" s="132">
        <f t="shared" si="2"/>
        <v>0</v>
      </c>
      <c r="BH103" s="132">
        <f t="shared" si="3"/>
        <v>0</v>
      </c>
      <c r="BI103" s="132">
        <f t="shared" si="4"/>
        <v>0</v>
      </c>
      <c r="BJ103" s="131" t="s">
        <v>85</v>
      </c>
      <c r="BK103" s="130"/>
      <c r="BL103" s="130"/>
      <c r="BM103" s="130"/>
    </row>
    <row r="104" spans="2:65" s="1" customFormat="1" ht="18" customHeight="1">
      <c r="B104" s="124"/>
      <c r="C104" s="125"/>
      <c r="D104" s="203" t="s">
        <v>123</v>
      </c>
      <c r="E104" s="241"/>
      <c r="F104" s="241"/>
      <c r="G104" s="241"/>
      <c r="H104" s="241"/>
      <c r="I104" s="125"/>
      <c r="J104" s="125"/>
      <c r="K104" s="125"/>
      <c r="L104" s="125"/>
      <c r="M104" s="125"/>
      <c r="N104" s="205">
        <f>ROUND(N88*T104,2)</f>
        <v>0</v>
      </c>
      <c r="O104" s="242"/>
      <c r="P104" s="242"/>
      <c r="Q104" s="242"/>
      <c r="R104" s="127"/>
      <c r="S104" s="125"/>
      <c r="T104" s="128"/>
      <c r="U104" s="129" t="s">
        <v>42</v>
      </c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1" t="s">
        <v>120</v>
      </c>
      <c r="AZ104" s="130"/>
      <c r="BA104" s="130"/>
      <c r="BB104" s="130"/>
      <c r="BC104" s="130"/>
      <c r="BD104" s="130"/>
      <c r="BE104" s="132">
        <f t="shared" si="0"/>
        <v>0</v>
      </c>
      <c r="BF104" s="132">
        <f t="shared" si="1"/>
        <v>0</v>
      </c>
      <c r="BG104" s="132">
        <f t="shared" si="2"/>
        <v>0</v>
      </c>
      <c r="BH104" s="132">
        <f t="shared" si="3"/>
        <v>0</v>
      </c>
      <c r="BI104" s="132">
        <f t="shared" si="4"/>
        <v>0</v>
      </c>
      <c r="BJ104" s="131" t="s">
        <v>85</v>
      </c>
      <c r="BK104" s="130"/>
      <c r="BL104" s="130"/>
      <c r="BM104" s="130"/>
    </row>
    <row r="105" spans="2:65" s="1" customFormat="1" ht="18" customHeight="1">
      <c r="B105" s="124"/>
      <c r="C105" s="125"/>
      <c r="D105" s="203" t="s">
        <v>124</v>
      </c>
      <c r="E105" s="241"/>
      <c r="F105" s="241"/>
      <c r="G105" s="241"/>
      <c r="H105" s="241"/>
      <c r="I105" s="125"/>
      <c r="J105" s="125"/>
      <c r="K105" s="125"/>
      <c r="L105" s="125"/>
      <c r="M105" s="125"/>
      <c r="N105" s="205">
        <f>ROUND(N88*T105,2)</f>
        <v>0</v>
      </c>
      <c r="O105" s="242"/>
      <c r="P105" s="242"/>
      <c r="Q105" s="242"/>
      <c r="R105" s="127"/>
      <c r="S105" s="125"/>
      <c r="T105" s="128"/>
      <c r="U105" s="129" t="s">
        <v>42</v>
      </c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1" t="s">
        <v>120</v>
      </c>
      <c r="AZ105" s="130"/>
      <c r="BA105" s="130"/>
      <c r="BB105" s="130"/>
      <c r="BC105" s="130"/>
      <c r="BD105" s="130"/>
      <c r="BE105" s="132">
        <f t="shared" si="0"/>
        <v>0</v>
      </c>
      <c r="BF105" s="132">
        <f t="shared" si="1"/>
        <v>0</v>
      </c>
      <c r="BG105" s="132">
        <f t="shared" si="2"/>
        <v>0</v>
      </c>
      <c r="BH105" s="132">
        <f t="shared" si="3"/>
        <v>0</v>
      </c>
      <c r="BI105" s="132">
        <f t="shared" si="4"/>
        <v>0</v>
      </c>
      <c r="BJ105" s="131" t="s">
        <v>85</v>
      </c>
      <c r="BK105" s="130"/>
      <c r="BL105" s="130"/>
      <c r="BM105" s="130"/>
    </row>
    <row r="106" spans="2:65" s="1" customFormat="1" ht="18" customHeight="1">
      <c r="B106" s="124"/>
      <c r="C106" s="125"/>
      <c r="D106" s="126" t="s">
        <v>125</v>
      </c>
      <c r="E106" s="125"/>
      <c r="F106" s="125"/>
      <c r="G106" s="125"/>
      <c r="H106" s="125"/>
      <c r="I106" s="125"/>
      <c r="J106" s="125"/>
      <c r="K106" s="125"/>
      <c r="L106" s="125"/>
      <c r="M106" s="125"/>
      <c r="N106" s="205">
        <f>ROUND(N88*T106,2)</f>
        <v>0</v>
      </c>
      <c r="O106" s="242"/>
      <c r="P106" s="242"/>
      <c r="Q106" s="242"/>
      <c r="R106" s="127"/>
      <c r="S106" s="125"/>
      <c r="T106" s="133"/>
      <c r="U106" s="134" t="s">
        <v>42</v>
      </c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1" t="s">
        <v>126</v>
      </c>
      <c r="AZ106" s="130"/>
      <c r="BA106" s="130"/>
      <c r="BB106" s="130"/>
      <c r="BC106" s="130"/>
      <c r="BD106" s="130"/>
      <c r="BE106" s="132">
        <f t="shared" si="0"/>
        <v>0</v>
      </c>
      <c r="BF106" s="132">
        <f t="shared" si="1"/>
        <v>0</v>
      </c>
      <c r="BG106" s="132">
        <f t="shared" si="2"/>
        <v>0</v>
      </c>
      <c r="BH106" s="132">
        <f t="shared" si="3"/>
        <v>0</v>
      </c>
      <c r="BI106" s="132">
        <f t="shared" si="4"/>
        <v>0</v>
      </c>
      <c r="BJ106" s="131" t="s">
        <v>85</v>
      </c>
      <c r="BK106" s="130"/>
      <c r="BL106" s="130"/>
      <c r="BM106" s="130"/>
    </row>
    <row r="107" spans="2:65" s="1" customFormat="1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</row>
    <row r="108" spans="2:65" s="1" customFormat="1" ht="29.25" customHeight="1">
      <c r="B108" s="35"/>
      <c r="C108" s="108" t="s">
        <v>95</v>
      </c>
      <c r="D108" s="46"/>
      <c r="E108" s="46"/>
      <c r="F108" s="46"/>
      <c r="G108" s="46"/>
      <c r="H108" s="46"/>
      <c r="I108" s="46"/>
      <c r="J108" s="46"/>
      <c r="K108" s="46"/>
      <c r="L108" s="193">
        <f>ROUND(SUM(N88+N100),2)</f>
        <v>0</v>
      </c>
      <c r="M108" s="193"/>
      <c r="N108" s="193"/>
      <c r="O108" s="193"/>
      <c r="P108" s="193"/>
      <c r="Q108" s="193"/>
      <c r="R108" s="37"/>
    </row>
    <row r="109" spans="2:65" s="1" customFormat="1" ht="6.95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</row>
    <row r="113" spans="2:65" s="1" customFormat="1" ht="6.95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</row>
    <row r="114" spans="2:65" s="1" customFormat="1" ht="36.950000000000003" customHeight="1">
      <c r="B114" s="35"/>
      <c r="C114" s="174" t="s">
        <v>501</v>
      </c>
      <c r="D114" s="243"/>
      <c r="E114" s="243"/>
      <c r="F114" s="243"/>
      <c r="G114" s="243"/>
      <c r="H114" s="243"/>
      <c r="I114" s="243"/>
      <c r="J114" s="243"/>
      <c r="K114" s="243"/>
      <c r="L114" s="243"/>
      <c r="M114" s="243"/>
      <c r="N114" s="243"/>
      <c r="O114" s="243"/>
      <c r="P114" s="243"/>
      <c r="Q114" s="243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 ht="30" customHeight="1">
      <c r="B116" s="35"/>
      <c r="C116" s="30" t="s">
        <v>19</v>
      </c>
      <c r="D116" s="36"/>
      <c r="E116" s="36"/>
      <c r="F116" s="244" t="str">
        <f>F6</f>
        <v>MŠ F-M, Anenská 656 - rekonstrukce šaten a sociálního zařízení</v>
      </c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36"/>
      <c r="R116" s="37"/>
    </row>
    <row r="117" spans="2:65" s="1" customFormat="1" ht="36.950000000000003" customHeight="1">
      <c r="B117" s="35"/>
      <c r="C117" s="69" t="s">
        <v>102</v>
      </c>
      <c r="D117" s="36"/>
      <c r="E117" s="36"/>
      <c r="F117" s="180" t="str">
        <f>F7</f>
        <v>D1.4.3 - SILNOPROUDÁ ELEKTROTECHNIKA</v>
      </c>
      <c r="G117" s="243"/>
      <c r="H117" s="243"/>
      <c r="I117" s="243"/>
      <c r="J117" s="243"/>
      <c r="K117" s="243"/>
      <c r="L117" s="243"/>
      <c r="M117" s="243"/>
      <c r="N117" s="243"/>
      <c r="O117" s="243"/>
      <c r="P117" s="243"/>
      <c r="Q117" s="36"/>
      <c r="R117" s="37"/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8" customHeight="1">
      <c r="B119" s="35"/>
      <c r="C119" s="30" t="s">
        <v>23</v>
      </c>
      <c r="D119" s="36"/>
      <c r="E119" s="36"/>
      <c r="F119" s="28" t="str">
        <f>F9</f>
        <v>k.ú. Místek</v>
      </c>
      <c r="G119" s="36"/>
      <c r="H119" s="36"/>
      <c r="I119" s="36"/>
      <c r="J119" s="36"/>
      <c r="K119" s="30" t="s">
        <v>25</v>
      </c>
      <c r="L119" s="36"/>
      <c r="M119" s="246" t="str">
        <f>IF(O9="","",O9)</f>
        <v>21.4.2017</v>
      </c>
      <c r="N119" s="246"/>
      <c r="O119" s="246"/>
      <c r="P119" s="246"/>
      <c r="Q119" s="36"/>
      <c r="R119" s="37"/>
    </row>
    <row r="120" spans="2:65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1" customFormat="1" ht="15">
      <c r="B121" s="35"/>
      <c r="C121" s="30" t="s">
        <v>27</v>
      </c>
      <c r="D121" s="36"/>
      <c r="E121" s="36"/>
      <c r="F121" s="28" t="str">
        <f>E12</f>
        <v>Statutární město Frýdek - Místek</v>
      </c>
      <c r="G121" s="36"/>
      <c r="H121" s="36"/>
      <c r="I121" s="36"/>
      <c r="J121" s="36"/>
      <c r="K121" s="30" t="s">
        <v>33</v>
      </c>
      <c r="L121" s="36"/>
      <c r="M121" s="210" t="str">
        <f>E18</f>
        <v>Zdeněk HLOŽANKA</v>
      </c>
      <c r="N121" s="210"/>
      <c r="O121" s="210"/>
      <c r="P121" s="210"/>
      <c r="Q121" s="210"/>
      <c r="R121" s="37"/>
    </row>
    <row r="122" spans="2:65" s="1" customFormat="1" ht="14.45" customHeight="1">
      <c r="B122" s="35"/>
      <c r="C122" s="30" t="s">
        <v>31</v>
      </c>
      <c r="D122" s="36"/>
      <c r="E122" s="36"/>
      <c r="F122" s="28" t="str">
        <f>IF(E15="","",E15)</f>
        <v>Vyplň údaj</v>
      </c>
      <c r="G122" s="36"/>
      <c r="H122" s="36"/>
      <c r="I122" s="36"/>
      <c r="J122" s="36"/>
      <c r="K122" s="30" t="s">
        <v>36</v>
      </c>
      <c r="L122" s="36"/>
      <c r="M122" s="210" t="str">
        <f>E21</f>
        <v>Zdeněk HLOŽANKA</v>
      </c>
      <c r="N122" s="210"/>
      <c r="O122" s="210"/>
      <c r="P122" s="210"/>
      <c r="Q122" s="210"/>
      <c r="R122" s="37"/>
    </row>
    <row r="123" spans="2:65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5" s="8" customFormat="1" ht="29.25" customHeight="1">
      <c r="B124" s="135"/>
      <c r="C124" s="136" t="s">
        <v>127</v>
      </c>
      <c r="D124" s="137" t="s">
        <v>128</v>
      </c>
      <c r="E124" s="137" t="s">
        <v>59</v>
      </c>
      <c r="F124" s="238" t="s">
        <v>129</v>
      </c>
      <c r="G124" s="238"/>
      <c r="H124" s="238"/>
      <c r="I124" s="238"/>
      <c r="J124" s="137" t="s">
        <v>130</v>
      </c>
      <c r="K124" s="137" t="s">
        <v>131</v>
      </c>
      <c r="L124" s="239" t="s">
        <v>132</v>
      </c>
      <c r="M124" s="239"/>
      <c r="N124" s="238" t="s">
        <v>106</v>
      </c>
      <c r="O124" s="238"/>
      <c r="P124" s="238"/>
      <c r="Q124" s="240"/>
      <c r="R124" s="138"/>
      <c r="T124" s="75" t="s">
        <v>133</v>
      </c>
      <c r="U124" s="76" t="s">
        <v>41</v>
      </c>
      <c r="V124" s="76" t="s">
        <v>134</v>
      </c>
      <c r="W124" s="76" t="s">
        <v>135</v>
      </c>
      <c r="X124" s="76" t="s">
        <v>136</v>
      </c>
      <c r="Y124" s="76" t="s">
        <v>137</v>
      </c>
      <c r="Z124" s="76" t="s">
        <v>138</v>
      </c>
      <c r="AA124" s="77" t="s">
        <v>139</v>
      </c>
    </row>
    <row r="125" spans="2:65" s="1" customFormat="1" ht="29.25" customHeight="1">
      <c r="B125" s="35"/>
      <c r="C125" s="79" t="s">
        <v>104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229">
        <f>BK125</f>
        <v>0</v>
      </c>
      <c r="O125" s="230"/>
      <c r="P125" s="230"/>
      <c r="Q125" s="230"/>
      <c r="R125" s="37"/>
      <c r="T125" s="78"/>
      <c r="U125" s="51"/>
      <c r="V125" s="51"/>
      <c r="W125" s="139">
        <f>W126+W155+W182+W259</f>
        <v>0</v>
      </c>
      <c r="X125" s="51"/>
      <c r="Y125" s="139">
        <f>Y126+Y155+Y182+Y259</f>
        <v>8.2130000000000022E-2</v>
      </c>
      <c r="Z125" s="51"/>
      <c r="AA125" s="140">
        <f>AA126+AA155+AA182+AA259</f>
        <v>0.34099999999999997</v>
      </c>
      <c r="AT125" s="18" t="s">
        <v>76</v>
      </c>
      <c r="AU125" s="18" t="s">
        <v>108</v>
      </c>
      <c r="BK125" s="141">
        <f>BK126+BK155+BK182+BK259</f>
        <v>0</v>
      </c>
    </row>
    <row r="126" spans="2:65" s="9" customFormat="1" ht="37.35" customHeight="1">
      <c r="B126" s="142"/>
      <c r="C126" s="143"/>
      <c r="D126" s="144" t="s">
        <v>109</v>
      </c>
      <c r="E126" s="144"/>
      <c r="F126" s="144"/>
      <c r="G126" s="144"/>
      <c r="H126" s="144"/>
      <c r="I126" s="144"/>
      <c r="J126" s="144"/>
      <c r="K126" s="144"/>
      <c r="L126" s="144"/>
      <c r="M126" s="144"/>
      <c r="N126" s="222">
        <f>BK126</f>
        <v>0</v>
      </c>
      <c r="O126" s="223"/>
      <c r="P126" s="223"/>
      <c r="Q126" s="223"/>
      <c r="R126" s="145"/>
      <c r="T126" s="146"/>
      <c r="U126" s="143"/>
      <c r="V126" s="143"/>
      <c r="W126" s="147">
        <f>W127+W131+W134</f>
        <v>0</v>
      </c>
      <c r="X126" s="143"/>
      <c r="Y126" s="147">
        <f>Y127+Y131+Y134</f>
        <v>3.4600000000000004E-3</v>
      </c>
      <c r="Z126" s="143"/>
      <c r="AA126" s="148">
        <f>AA127+AA131+AA134</f>
        <v>0</v>
      </c>
      <c r="AR126" s="149" t="s">
        <v>77</v>
      </c>
      <c r="AT126" s="150" t="s">
        <v>76</v>
      </c>
      <c r="AU126" s="150" t="s">
        <v>77</v>
      </c>
      <c r="AY126" s="149" t="s">
        <v>140</v>
      </c>
      <c r="BK126" s="151">
        <f>BK127+BK131+BK134</f>
        <v>0</v>
      </c>
    </row>
    <row r="127" spans="2:65" s="9" customFormat="1" ht="19.899999999999999" customHeight="1">
      <c r="B127" s="142"/>
      <c r="C127" s="143"/>
      <c r="D127" s="152" t="s">
        <v>110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219">
        <f>BK127</f>
        <v>0</v>
      </c>
      <c r="O127" s="220"/>
      <c r="P127" s="220"/>
      <c r="Q127" s="220"/>
      <c r="R127" s="145"/>
      <c r="T127" s="146"/>
      <c r="U127" s="143"/>
      <c r="V127" s="143"/>
      <c r="W127" s="147">
        <f>SUM(W128:W130)</f>
        <v>0</v>
      </c>
      <c r="X127" s="143"/>
      <c r="Y127" s="147">
        <f>SUM(Y128:Y130)</f>
        <v>0</v>
      </c>
      <c r="Z127" s="143"/>
      <c r="AA127" s="148">
        <f>SUM(AA128:AA130)</f>
        <v>0</v>
      </c>
      <c r="AR127" s="149" t="s">
        <v>77</v>
      </c>
      <c r="AT127" s="150" t="s">
        <v>76</v>
      </c>
      <c r="AU127" s="150" t="s">
        <v>85</v>
      </c>
      <c r="AY127" s="149" t="s">
        <v>140</v>
      </c>
      <c r="BK127" s="151">
        <f>SUM(BK128:BK130)</f>
        <v>0</v>
      </c>
    </row>
    <row r="128" spans="2:65" s="1" customFormat="1" ht="31.5" customHeight="1">
      <c r="B128" s="124"/>
      <c r="C128" s="153" t="s">
        <v>85</v>
      </c>
      <c r="D128" s="153" t="s">
        <v>141</v>
      </c>
      <c r="E128" s="154" t="s">
        <v>142</v>
      </c>
      <c r="F128" s="221" t="s">
        <v>143</v>
      </c>
      <c r="G128" s="221"/>
      <c r="H128" s="221"/>
      <c r="I128" s="221"/>
      <c r="J128" s="155" t="s">
        <v>144</v>
      </c>
      <c r="K128" s="156">
        <v>12</v>
      </c>
      <c r="L128" s="227">
        <v>0</v>
      </c>
      <c r="M128" s="227"/>
      <c r="N128" s="228">
        <f>ROUND(L128*K128,2)</f>
        <v>0</v>
      </c>
      <c r="O128" s="228"/>
      <c r="P128" s="228"/>
      <c r="Q128" s="228"/>
      <c r="R128" s="127"/>
      <c r="T128" s="157" t="s">
        <v>5</v>
      </c>
      <c r="U128" s="44" t="s">
        <v>42</v>
      </c>
      <c r="V128" s="36"/>
      <c r="W128" s="158">
        <f>V128*K128</f>
        <v>0</v>
      </c>
      <c r="X128" s="158">
        <v>0</v>
      </c>
      <c r="Y128" s="158">
        <f>X128*K128</f>
        <v>0</v>
      </c>
      <c r="Z128" s="158">
        <v>0</v>
      </c>
      <c r="AA128" s="159">
        <f>Z128*K128</f>
        <v>0</v>
      </c>
      <c r="AR128" s="18" t="s">
        <v>145</v>
      </c>
      <c r="AT128" s="18" t="s">
        <v>141</v>
      </c>
      <c r="AU128" s="18" t="s">
        <v>101</v>
      </c>
      <c r="AY128" s="18" t="s">
        <v>140</v>
      </c>
      <c r="BE128" s="101">
        <f>IF(U128="základní",N128,0)</f>
        <v>0</v>
      </c>
      <c r="BF128" s="101">
        <f>IF(U128="snížená",N128,0)</f>
        <v>0</v>
      </c>
      <c r="BG128" s="101">
        <f>IF(U128="zákl. přenesená",N128,0)</f>
        <v>0</v>
      </c>
      <c r="BH128" s="101">
        <f>IF(U128="sníž. přenesená",N128,0)</f>
        <v>0</v>
      </c>
      <c r="BI128" s="101">
        <f>IF(U128="nulová",N128,0)</f>
        <v>0</v>
      </c>
      <c r="BJ128" s="18" t="s">
        <v>85</v>
      </c>
      <c r="BK128" s="101">
        <f>ROUND(L128*K128,2)</f>
        <v>0</v>
      </c>
      <c r="BL128" s="18" t="s">
        <v>145</v>
      </c>
      <c r="BM128" s="18" t="s">
        <v>146</v>
      </c>
    </row>
    <row r="129" spans="2:65" s="1" customFormat="1" ht="22.5" customHeight="1">
      <c r="B129" s="124"/>
      <c r="C129" s="153" t="s">
        <v>101</v>
      </c>
      <c r="D129" s="153" t="s">
        <v>141</v>
      </c>
      <c r="E129" s="154" t="s">
        <v>147</v>
      </c>
      <c r="F129" s="221" t="s">
        <v>148</v>
      </c>
      <c r="G129" s="221"/>
      <c r="H129" s="221"/>
      <c r="I129" s="221"/>
      <c r="J129" s="155" t="s">
        <v>144</v>
      </c>
      <c r="K129" s="156">
        <v>8</v>
      </c>
      <c r="L129" s="227">
        <v>0</v>
      </c>
      <c r="M129" s="227"/>
      <c r="N129" s="228">
        <f>ROUND(L129*K129,2)</f>
        <v>0</v>
      </c>
      <c r="O129" s="228"/>
      <c r="P129" s="228"/>
      <c r="Q129" s="228"/>
      <c r="R129" s="127"/>
      <c r="T129" s="157" t="s">
        <v>5</v>
      </c>
      <c r="U129" s="44" t="s">
        <v>42</v>
      </c>
      <c r="V129" s="36"/>
      <c r="W129" s="158">
        <f>V129*K129</f>
        <v>0</v>
      </c>
      <c r="X129" s="158">
        <v>0</v>
      </c>
      <c r="Y129" s="158">
        <f>X129*K129</f>
        <v>0</v>
      </c>
      <c r="Z129" s="158">
        <v>0</v>
      </c>
      <c r="AA129" s="159">
        <f>Z129*K129</f>
        <v>0</v>
      </c>
      <c r="AR129" s="18" t="s">
        <v>145</v>
      </c>
      <c r="AT129" s="18" t="s">
        <v>141</v>
      </c>
      <c r="AU129" s="18" t="s">
        <v>101</v>
      </c>
      <c r="AY129" s="18" t="s">
        <v>140</v>
      </c>
      <c r="BE129" s="101">
        <f>IF(U129="základní",N129,0)</f>
        <v>0</v>
      </c>
      <c r="BF129" s="101">
        <f>IF(U129="snížená",N129,0)</f>
        <v>0</v>
      </c>
      <c r="BG129" s="101">
        <f>IF(U129="zákl. přenesená",N129,0)</f>
        <v>0</v>
      </c>
      <c r="BH129" s="101">
        <f>IF(U129="sníž. přenesená",N129,0)</f>
        <v>0</v>
      </c>
      <c r="BI129" s="101">
        <f>IF(U129="nulová",N129,0)</f>
        <v>0</v>
      </c>
      <c r="BJ129" s="18" t="s">
        <v>85</v>
      </c>
      <c r="BK129" s="101">
        <f>ROUND(L129*K129,2)</f>
        <v>0</v>
      </c>
      <c r="BL129" s="18" t="s">
        <v>145</v>
      </c>
      <c r="BM129" s="18" t="s">
        <v>149</v>
      </c>
    </row>
    <row r="130" spans="2:65" s="1" customFormat="1" ht="22.5" customHeight="1">
      <c r="B130" s="124"/>
      <c r="C130" s="153" t="s">
        <v>150</v>
      </c>
      <c r="D130" s="153" t="s">
        <v>141</v>
      </c>
      <c r="E130" s="154" t="s">
        <v>151</v>
      </c>
      <c r="F130" s="221" t="s">
        <v>152</v>
      </c>
      <c r="G130" s="221"/>
      <c r="H130" s="221"/>
      <c r="I130" s="221"/>
      <c r="J130" s="155" t="s">
        <v>144</v>
      </c>
      <c r="K130" s="156">
        <v>6</v>
      </c>
      <c r="L130" s="227">
        <v>0</v>
      </c>
      <c r="M130" s="227"/>
      <c r="N130" s="228">
        <f>ROUND(L130*K130,2)</f>
        <v>0</v>
      </c>
      <c r="O130" s="228"/>
      <c r="P130" s="228"/>
      <c r="Q130" s="228"/>
      <c r="R130" s="127"/>
      <c r="T130" s="157" t="s">
        <v>5</v>
      </c>
      <c r="U130" s="44" t="s">
        <v>42</v>
      </c>
      <c r="V130" s="36"/>
      <c r="W130" s="158">
        <f>V130*K130</f>
        <v>0</v>
      </c>
      <c r="X130" s="158">
        <v>0</v>
      </c>
      <c r="Y130" s="158">
        <f>X130*K130</f>
        <v>0</v>
      </c>
      <c r="Z130" s="158">
        <v>0</v>
      </c>
      <c r="AA130" s="159">
        <f>Z130*K130</f>
        <v>0</v>
      </c>
      <c r="AR130" s="18" t="s">
        <v>145</v>
      </c>
      <c r="AT130" s="18" t="s">
        <v>141</v>
      </c>
      <c r="AU130" s="18" t="s">
        <v>101</v>
      </c>
      <c r="AY130" s="18" t="s">
        <v>140</v>
      </c>
      <c r="BE130" s="101">
        <f>IF(U130="základní",N130,0)</f>
        <v>0</v>
      </c>
      <c r="BF130" s="101">
        <f>IF(U130="snížená",N130,0)</f>
        <v>0</v>
      </c>
      <c r="BG130" s="101">
        <f>IF(U130="zákl. přenesená",N130,0)</f>
        <v>0</v>
      </c>
      <c r="BH130" s="101">
        <f>IF(U130="sníž. přenesená",N130,0)</f>
        <v>0</v>
      </c>
      <c r="BI130" s="101">
        <f>IF(U130="nulová",N130,0)</f>
        <v>0</v>
      </c>
      <c r="BJ130" s="18" t="s">
        <v>85</v>
      </c>
      <c r="BK130" s="101">
        <f>ROUND(L130*K130,2)</f>
        <v>0</v>
      </c>
      <c r="BL130" s="18" t="s">
        <v>145</v>
      </c>
      <c r="BM130" s="18" t="s">
        <v>153</v>
      </c>
    </row>
    <row r="131" spans="2:65" s="9" customFormat="1" ht="29.85" customHeight="1">
      <c r="B131" s="142"/>
      <c r="C131" s="143"/>
      <c r="D131" s="152" t="s">
        <v>502</v>
      </c>
      <c r="E131" s="152"/>
      <c r="F131" s="152"/>
      <c r="G131" s="152"/>
      <c r="H131" s="152"/>
      <c r="I131" s="152"/>
      <c r="J131" s="152"/>
      <c r="K131" s="152"/>
      <c r="L131" s="152"/>
      <c r="M131" s="152"/>
      <c r="N131" s="224"/>
      <c r="O131" s="225"/>
      <c r="P131" s="225"/>
      <c r="Q131" s="225"/>
      <c r="R131" s="145"/>
      <c r="T131" s="146"/>
      <c r="U131" s="143"/>
      <c r="V131" s="143"/>
      <c r="W131" s="147">
        <f>SUM(W132:W133)</f>
        <v>0</v>
      </c>
      <c r="X131" s="143"/>
      <c r="Y131" s="147">
        <f>SUM(Y132:Y133)</f>
        <v>0</v>
      </c>
      <c r="Z131" s="143"/>
      <c r="AA131" s="148">
        <f>SUM(AA132:AA133)</f>
        <v>0</v>
      </c>
      <c r="AR131" s="149" t="s">
        <v>150</v>
      </c>
      <c r="AT131" s="150" t="s">
        <v>76</v>
      </c>
      <c r="AU131" s="150" t="s">
        <v>85</v>
      </c>
      <c r="AY131" s="149" t="s">
        <v>140</v>
      </c>
      <c r="BK131" s="151">
        <f>SUM(BK132:BK133)</f>
        <v>0</v>
      </c>
    </row>
    <row r="132" spans="2:65" s="1" customFormat="1" ht="44.25" customHeight="1">
      <c r="B132" s="124"/>
      <c r="C132" s="153" t="s">
        <v>145</v>
      </c>
      <c r="D132" s="153"/>
      <c r="E132" s="154"/>
      <c r="F132" s="221" t="s">
        <v>154</v>
      </c>
      <c r="G132" s="221"/>
      <c r="H132" s="221"/>
      <c r="I132" s="221"/>
      <c r="J132" s="155" t="s">
        <v>5</v>
      </c>
      <c r="K132" s="156"/>
      <c r="L132" s="227"/>
      <c r="M132" s="227"/>
      <c r="N132" s="228"/>
      <c r="O132" s="228"/>
      <c r="P132" s="228"/>
      <c r="Q132" s="228"/>
      <c r="R132" s="127"/>
      <c r="T132" s="157" t="s">
        <v>5</v>
      </c>
      <c r="U132" s="44" t="s">
        <v>42</v>
      </c>
      <c r="V132" s="36"/>
      <c r="W132" s="158">
        <f>V132*K132</f>
        <v>0</v>
      </c>
      <c r="X132" s="158">
        <v>0</v>
      </c>
      <c r="Y132" s="158">
        <f>X132*K132</f>
        <v>0</v>
      </c>
      <c r="Z132" s="158">
        <v>0</v>
      </c>
      <c r="AA132" s="159">
        <f>Z132*K132</f>
        <v>0</v>
      </c>
      <c r="AR132" s="18" t="s">
        <v>155</v>
      </c>
      <c r="AT132" s="18" t="s">
        <v>141</v>
      </c>
      <c r="AU132" s="18" t="s">
        <v>101</v>
      </c>
      <c r="AY132" s="18" t="s">
        <v>140</v>
      </c>
      <c r="BE132" s="101">
        <f>IF(U132="základní",N132,0)</f>
        <v>0</v>
      </c>
      <c r="BF132" s="101">
        <f>IF(U132="snížená",N132,0)</f>
        <v>0</v>
      </c>
      <c r="BG132" s="101">
        <f>IF(U132="zákl. přenesená",N132,0)</f>
        <v>0</v>
      </c>
      <c r="BH132" s="101">
        <f>IF(U132="sníž. přenesená",N132,0)</f>
        <v>0</v>
      </c>
      <c r="BI132" s="101">
        <f>IF(U132="nulová",N132,0)</f>
        <v>0</v>
      </c>
      <c r="BJ132" s="18" t="s">
        <v>85</v>
      </c>
      <c r="BK132" s="101">
        <f>ROUND(L132*K132,2)</f>
        <v>0</v>
      </c>
      <c r="BL132" s="18" t="s">
        <v>155</v>
      </c>
      <c r="BM132" s="18" t="s">
        <v>156</v>
      </c>
    </row>
    <row r="133" spans="2:65" s="1" customFormat="1" ht="44.25" customHeight="1">
      <c r="B133" s="124"/>
      <c r="C133" s="153" t="s">
        <v>157</v>
      </c>
      <c r="D133" s="153"/>
      <c r="E133" s="154"/>
      <c r="F133" s="221" t="s">
        <v>158</v>
      </c>
      <c r="G133" s="221"/>
      <c r="H133" s="221"/>
      <c r="I133" s="221"/>
      <c r="J133" s="155" t="s">
        <v>5</v>
      </c>
      <c r="K133" s="156"/>
      <c r="L133" s="227"/>
      <c r="M133" s="227"/>
      <c r="N133" s="228"/>
      <c r="O133" s="228"/>
      <c r="P133" s="228"/>
      <c r="Q133" s="228"/>
      <c r="R133" s="127"/>
      <c r="T133" s="157" t="s">
        <v>5</v>
      </c>
      <c r="U133" s="44" t="s">
        <v>42</v>
      </c>
      <c r="V133" s="36"/>
      <c r="W133" s="158">
        <f>V133*K133</f>
        <v>0</v>
      </c>
      <c r="X133" s="158">
        <v>0</v>
      </c>
      <c r="Y133" s="158">
        <f>X133*K133</f>
        <v>0</v>
      </c>
      <c r="Z133" s="158">
        <v>0</v>
      </c>
      <c r="AA133" s="159">
        <f>Z133*K133</f>
        <v>0</v>
      </c>
      <c r="AR133" s="18" t="s">
        <v>155</v>
      </c>
      <c r="AT133" s="18" t="s">
        <v>141</v>
      </c>
      <c r="AU133" s="18" t="s">
        <v>101</v>
      </c>
      <c r="AY133" s="18" t="s">
        <v>140</v>
      </c>
      <c r="BE133" s="101">
        <f>IF(U133="základní",N133,0)</f>
        <v>0</v>
      </c>
      <c r="BF133" s="101">
        <f>IF(U133="snížená",N133,0)</f>
        <v>0</v>
      </c>
      <c r="BG133" s="101">
        <f>IF(U133="zákl. přenesená",N133,0)</f>
        <v>0</v>
      </c>
      <c r="BH133" s="101">
        <f>IF(U133="sníž. přenesená",N133,0)</f>
        <v>0</v>
      </c>
      <c r="BI133" s="101">
        <f>IF(U133="nulová",N133,0)</f>
        <v>0</v>
      </c>
      <c r="BJ133" s="18" t="s">
        <v>85</v>
      </c>
      <c r="BK133" s="101">
        <f>ROUND(L133*K133,2)</f>
        <v>0</v>
      </c>
      <c r="BL133" s="18" t="s">
        <v>155</v>
      </c>
      <c r="BM133" s="18" t="s">
        <v>159</v>
      </c>
    </row>
    <row r="134" spans="2:65" s="9" customFormat="1" ht="29.85" customHeight="1">
      <c r="B134" s="142"/>
      <c r="C134" s="143"/>
      <c r="D134" s="152" t="s">
        <v>111</v>
      </c>
      <c r="E134" s="152"/>
      <c r="F134" s="152"/>
      <c r="G134" s="152"/>
      <c r="H134" s="152"/>
      <c r="I134" s="152"/>
      <c r="J134" s="152"/>
      <c r="K134" s="152"/>
      <c r="L134" s="152"/>
      <c r="M134" s="152"/>
      <c r="N134" s="224">
        <f>BK134</f>
        <v>0</v>
      </c>
      <c r="O134" s="225"/>
      <c r="P134" s="225"/>
      <c r="Q134" s="225"/>
      <c r="R134" s="145"/>
      <c r="T134" s="146"/>
      <c r="U134" s="143"/>
      <c r="V134" s="143"/>
      <c r="W134" s="147">
        <f>SUM(W135:W154)</f>
        <v>0</v>
      </c>
      <c r="X134" s="143"/>
      <c r="Y134" s="147">
        <f>SUM(Y135:Y154)</f>
        <v>3.4600000000000004E-3</v>
      </c>
      <c r="Z134" s="143"/>
      <c r="AA134" s="148">
        <f>SUM(AA135:AA154)</f>
        <v>0</v>
      </c>
      <c r="AR134" s="149" t="s">
        <v>150</v>
      </c>
      <c r="AT134" s="150" t="s">
        <v>76</v>
      </c>
      <c r="AU134" s="150" t="s">
        <v>85</v>
      </c>
      <c r="AY134" s="149" t="s">
        <v>140</v>
      </c>
      <c r="BK134" s="151">
        <f>SUM(BK135:BK154)</f>
        <v>0</v>
      </c>
    </row>
    <row r="135" spans="2:65" s="1" customFormat="1" ht="22.5" customHeight="1">
      <c r="B135" s="124"/>
      <c r="C135" s="153" t="s">
        <v>160</v>
      </c>
      <c r="D135" s="153" t="s">
        <v>141</v>
      </c>
      <c r="E135" s="154" t="s">
        <v>161</v>
      </c>
      <c r="F135" s="221" t="s">
        <v>162</v>
      </c>
      <c r="G135" s="221"/>
      <c r="H135" s="221"/>
      <c r="I135" s="221"/>
      <c r="J135" s="155" t="s">
        <v>163</v>
      </c>
      <c r="K135" s="156">
        <v>2</v>
      </c>
      <c r="L135" s="227">
        <v>0</v>
      </c>
      <c r="M135" s="227"/>
      <c r="N135" s="228">
        <f>ROUND(L135*K135,2)</f>
        <v>0</v>
      </c>
      <c r="O135" s="228"/>
      <c r="P135" s="228"/>
      <c r="Q135" s="228"/>
      <c r="R135" s="127"/>
      <c r="T135" s="157" t="s">
        <v>5</v>
      </c>
      <c r="U135" s="44" t="s">
        <v>42</v>
      </c>
      <c r="V135" s="36"/>
      <c r="W135" s="158">
        <f>V135*K135</f>
        <v>0</v>
      </c>
      <c r="X135" s="158">
        <v>2.0000000000000001E-4</v>
      </c>
      <c r="Y135" s="158">
        <f>X135*K135</f>
        <v>4.0000000000000002E-4</v>
      </c>
      <c r="Z135" s="158">
        <v>0</v>
      </c>
      <c r="AA135" s="159">
        <f>Z135*K135</f>
        <v>0</v>
      </c>
      <c r="AR135" s="18" t="s">
        <v>155</v>
      </c>
      <c r="AT135" s="18" t="s">
        <v>141</v>
      </c>
      <c r="AU135" s="18" t="s">
        <v>101</v>
      </c>
      <c r="AY135" s="18" t="s">
        <v>140</v>
      </c>
      <c r="BE135" s="101">
        <f>IF(U135="základní",N135,0)</f>
        <v>0</v>
      </c>
      <c r="BF135" s="101">
        <f>IF(U135="snížená",N135,0)</f>
        <v>0</v>
      </c>
      <c r="BG135" s="101">
        <f>IF(U135="zákl. přenesená",N135,0)</f>
        <v>0</v>
      </c>
      <c r="BH135" s="101">
        <f>IF(U135="sníž. přenesená",N135,0)</f>
        <v>0</v>
      </c>
      <c r="BI135" s="101">
        <f>IF(U135="nulová",N135,0)</f>
        <v>0</v>
      </c>
      <c r="BJ135" s="18" t="s">
        <v>85</v>
      </c>
      <c r="BK135" s="101">
        <f>ROUND(L135*K135,2)</f>
        <v>0</v>
      </c>
      <c r="BL135" s="18" t="s">
        <v>155</v>
      </c>
      <c r="BM135" s="18" t="s">
        <v>164</v>
      </c>
    </row>
    <row r="136" spans="2:65" s="1" customFormat="1" ht="22.5" customHeight="1">
      <c r="B136" s="124"/>
      <c r="C136" s="160" t="s">
        <v>165</v>
      </c>
      <c r="D136" s="160" t="s">
        <v>166</v>
      </c>
      <c r="E136" s="161" t="s">
        <v>167</v>
      </c>
      <c r="F136" s="235" t="s">
        <v>168</v>
      </c>
      <c r="G136" s="235"/>
      <c r="H136" s="235"/>
      <c r="I136" s="235"/>
      <c r="J136" s="162" t="s">
        <v>163</v>
      </c>
      <c r="K136" s="163">
        <v>2</v>
      </c>
      <c r="L136" s="236">
        <v>0</v>
      </c>
      <c r="M136" s="236"/>
      <c r="N136" s="237">
        <f>ROUND(L136*K136,2)</f>
        <v>0</v>
      </c>
      <c r="O136" s="228"/>
      <c r="P136" s="228"/>
      <c r="Q136" s="228"/>
      <c r="R136" s="127"/>
      <c r="T136" s="157" t="s">
        <v>5</v>
      </c>
      <c r="U136" s="44" t="s">
        <v>42</v>
      </c>
      <c r="V136" s="36"/>
      <c r="W136" s="158">
        <f>V136*K136</f>
        <v>0</v>
      </c>
      <c r="X136" s="158">
        <v>4.0000000000000003E-5</v>
      </c>
      <c r="Y136" s="158">
        <f>X136*K136</f>
        <v>8.0000000000000007E-5</v>
      </c>
      <c r="Z136" s="158">
        <v>0</v>
      </c>
      <c r="AA136" s="159">
        <f>Z136*K136</f>
        <v>0</v>
      </c>
      <c r="AR136" s="18" t="s">
        <v>169</v>
      </c>
      <c r="AT136" s="18" t="s">
        <v>166</v>
      </c>
      <c r="AU136" s="18" t="s">
        <v>101</v>
      </c>
      <c r="AY136" s="18" t="s">
        <v>140</v>
      </c>
      <c r="BE136" s="101">
        <f>IF(U136="základní",N136,0)</f>
        <v>0</v>
      </c>
      <c r="BF136" s="101">
        <f>IF(U136="snížená",N136,0)</f>
        <v>0</v>
      </c>
      <c r="BG136" s="101">
        <f>IF(U136="zákl. přenesená",N136,0)</f>
        <v>0</v>
      </c>
      <c r="BH136" s="101">
        <f>IF(U136="sníž. přenesená",N136,0)</f>
        <v>0</v>
      </c>
      <c r="BI136" s="101">
        <f>IF(U136="nulová",N136,0)</f>
        <v>0</v>
      </c>
      <c r="BJ136" s="18" t="s">
        <v>85</v>
      </c>
      <c r="BK136" s="101">
        <f>ROUND(L136*K136,2)</f>
        <v>0</v>
      </c>
      <c r="BL136" s="18" t="s">
        <v>169</v>
      </c>
      <c r="BM136" s="18" t="s">
        <v>170</v>
      </c>
    </row>
    <row r="137" spans="2:65" s="10" customFormat="1" ht="22.5" customHeight="1">
      <c r="B137" s="164"/>
      <c r="C137" s="165"/>
      <c r="D137" s="165"/>
      <c r="E137" s="166" t="s">
        <v>5</v>
      </c>
      <c r="F137" s="233" t="s">
        <v>171</v>
      </c>
      <c r="G137" s="234"/>
      <c r="H137" s="234"/>
      <c r="I137" s="234"/>
      <c r="J137" s="165"/>
      <c r="K137" s="167">
        <v>2</v>
      </c>
      <c r="L137" s="165"/>
      <c r="M137" s="165"/>
      <c r="N137" s="165"/>
      <c r="O137" s="165"/>
      <c r="P137" s="165"/>
      <c r="Q137" s="165"/>
      <c r="R137" s="168"/>
      <c r="T137" s="169"/>
      <c r="U137" s="165"/>
      <c r="V137" s="165"/>
      <c r="W137" s="165"/>
      <c r="X137" s="165"/>
      <c r="Y137" s="165"/>
      <c r="Z137" s="165"/>
      <c r="AA137" s="170"/>
      <c r="AT137" s="171" t="s">
        <v>172</v>
      </c>
      <c r="AU137" s="171" t="s">
        <v>101</v>
      </c>
      <c r="AV137" s="10" t="s">
        <v>101</v>
      </c>
      <c r="AW137" s="10" t="s">
        <v>35</v>
      </c>
      <c r="AX137" s="10" t="s">
        <v>85</v>
      </c>
      <c r="AY137" s="171" t="s">
        <v>140</v>
      </c>
    </row>
    <row r="138" spans="2:65" s="1" customFormat="1" ht="22.5" customHeight="1">
      <c r="B138" s="124"/>
      <c r="C138" s="153" t="s">
        <v>173</v>
      </c>
      <c r="D138" s="153" t="s">
        <v>141</v>
      </c>
      <c r="E138" s="154" t="s">
        <v>174</v>
      </c>
      <c r="F138" s="221" t="s">
        <v>175</v>
      </c>
      <c r="G138" s="221"/>
      <c r="H138" s="221"/>
      <c r="I138" s="221"/>
      <c r="J138" s="155" t="s">
        <v>176</v>
      </c>
      <c r="K138" s="156">
        <v>14</v>
      </c>
      <c r="L138" s="227">
        <v>0</v>
      </c>
      <c r="M138" s="227"/>
      <c r="N138" s="228">
        <f>ROUND(L138*K138,2)</f>
        <v>0</v>
      </c>
      <c r="O138" s="228"/>
      <c r="P138" s="228"/>
      <c r="Q138" s="228"/>
      <c r="R138" s="127"/>
      <c r="T138" s="157" t="s">
        <v>5</v>
      </c>
      <c r="U138" s="44" t="s">
        <v>42</v>
      </c>
      <c r="V138" s="36"/>
      <c r="W138" s="158">
        <f>V138*K138</f>
        <v>0</v>
      </c>
      <c r="X138" s="158">
        <v>0</v>
      </c>
      <c r="Y138" s="158">
        <f>X138*K138</f>
        <v>0</v>
      </c>
      <c r="Z138" s="158">
        <v>0</v>
      </c>
      <c r="AA138" s="159">
        <f>Z138*K138</f>
        <v>0</v>
      </c>
      <c r="AR138" s="18" t="s">
        <v>155</v>
      </c>
      <c r="AT138" s="18" t="s">
        <v>141</v>
      </c>
      <c r="AU138" s="18" t="s">
        <v>101</v>
      </c>
      <c r="AY138" s="18" t="s">
        <v>140</v>
      </c>
      <c r="BE138" s="101">
        <f>IF(U138="základní",N138,0)</f>
        <v>0</v>
      </c>
      <c r="BF138" s="101">
        <f>IF(U138="snížená",N138,0)</f>
        <v>0</v>
      </c>
      <c r="BG138" s="101">
        <f>IF(U138="zákl. přenesená",N138,0)</f>
        <v>0</v>
      </c>
      <c r="BH138" s="101">
        <f>IF(U138="sníž. přenesená",N138,0)</f>
        <v>0</v>
      </c>
      <c r="BI138" s="101">
        <f>IF(U138="nulová",N138,0)</f>
        <v>0</v>
      </c>
      <c r="BJ138" s="18" t="s">
        <v>85</v>
      </c>
      <c r="BK138" s="101">
        <f>ROUND(L138*K138,2)</f>
        <v>0</v>
      </c>
      <c r="BL138" s="18" t="s">
        <v>155</v>
      </c>
      <c r="BM138" s="18" t="s">
        <v>177</v>
      </c>
    </row>
    <row r="139" spans="2:65" s="1" customFormat="1" ht="22.5" customHeight="1">
      <c r="B139" s="124"/>
      <c r="C139" s="160" t="s">
        <v>178</v>
      </c>
      <c r="D139" s="160" t="s">
        <v>166</v>
      </c>
      <c r="E139" s="161" t="s">
        <v>179</v>
      </c>
      <c r="F139" s="235" t="s">
        <v>180</v>
      </c>
      <c r="G139" s="235"/>
      <c r="H139" s="235"/>
      <c r="I139" s="235"/>
      <c r="J139" s="162" t="s">
        <v>176</v>
      </c>
      <c r="K139" s="163">
        <v>14</v>
      </c>
      <c r="L139" s="236">
        <v>0</v>
      </c>
      <c r="M139" s="236"/>
      <c r="N139" s="237">
        <f>ROUND(L139*K139,2)</f>
        <v>0</v>
      </c>
      <c r="O139" s="228"/>
      <c r="P139" s="228"/>
      <c r="Q139" s="228"/>
      <c r="R139" s="127"/>
      <c r="T139" s="157" t="s">
        <v>5</v>
      </c>
      <c r="U139" s="44" t="s">
        <v>42</v>
      </c>
      <c r="V139" s="36"/>
      <c r="W139" s="158">
        <f>V139*K139</f>
        <v>0</v>
      </c>
      <c r="X139" s="158">
        <v>6.0000000000000002E-5</v>
      </c>
      <c r="Y139" s="158">
        <f>X139*K139</f>
        <v>8.4000000000000003E-4</v>
      </c>
      <c r="Z139" s="158">
        <v>0</v>
      </c>
      <c r="AA139" s="159">
        <f>Z139*K139</f>
        <v>0</v>
      </c>
      <c r="AR139" s="18" t="s">
        <v>169</v>
      </c>
      <c r="AT139" s="18" t="s">
        <v>166</v>
      </c>
      <c r="AU139" s="18" t="s">
        <v>101</v>
      </c>
      <c r="AY139" s="18" t="s">
        <v>140</v>
      </c>
      <c r="BE139" s="101">
        <f>IF(U139="základní",N139,0)</f>
        <v>0</v>
      </c>
      <c r="BF139" s="101">
        <f>IF(U139="snížená",N139,0)</f>
        <v>0</v>
      </c>
      <c r="BG139" s="101">
        <f>IF(U139="zákl. přenesená",N139,0)</f>
        <v>0</v>
      </c>
      <c r="BH139" s="101">
        <f>IF(U139="sníž. přenesená",N139,0)</f>
        <v>0</v>
      </c>
      <c r="BI139" s="101">
        <f>IF(U139="nulová",N139,0)</f>
        <v>0</v>
      </c>
      <c r="BJ139" s="18" t="s">
        <v>85</v>
      </c>
      <c r="BK139" s="101">
        <f>ROUND(L139*K139,2)</f>
        <v>0</v>
      </c>
      <c r="BL139" s="18" t="s">
        <v>169</v>
      </c>
      <c r="BM139" s="18" t="s">
        <v>181</v>
      </c>
    </row>
    <row r="140" spans="2:65" s="10" customFormat="1" ht="22.5" customHeight="1">
      <c r="B140" s="164"/>
      <c r="C140" s="165"/>
      <c r="D140" s="165"/>
      <c r="E140" s="166" t="s">
        <v>5</v>
      </c>
      <c r="F140" s="233" t="s">
        <v>182</v>
      </c>
      <c r="G140" s="234"/>
      <c r="H140" s="234"/>
      <c r="I140" s="234"/>
      <c r="J140" s="165"/>
      <c r="K140" s="167">
        <v>14</v>
      </c>
      <c r="L140" s="165"/>
      <c r="M140" s="165"/>
      <c r="N140" s="165"/>
      <c r="O140" s="165"/>
      <c r="P140" s="165"/>
      <c r="Q140" s="165"/>
      <c r="R140" s="168"/>
      <c r="T140" s="169"/>
      <c r="U140" s="165"/>
      <c r="V140" s="165"/>
      <c r="W140" s="165"/>
      <c r="X140" s="165"/>
      <c r="Y140" s="165"/>
      <c r="Z140" s="165"/>
      <c r="AA140" s="170"/>
      <c r="AT140" s="171" t="s">
        <v>172</v>
      </c>
      <c r="AU140" s="171" t="s">
        <v>101</v>
      </c>
      <c r="AV140" s="10" t="s">
        <v>101</v>
      </c>
      <c r="AW140" s="10" t="s">
        <v>35</v>
      </c>
      <c r="AX140" s="10" t="s">
        <v>85</v>
      </c>
      <c r="AY140" s="171" t="s">
        <v>140</v>
      </c>
    </row>
    <row r="141" spans="2:65" s="1" customFormat="1" ht="22.5" customHeight="1">
      <c r="B141" s="124"/>
      <c r="C141" s="153" t="s">
        <v>183</v>
      </c>
      <c r="D141" s="153" t="s">
        <v>141</v>
      </c>
      <c r="E141" s="154" t="s">
        <v>184</v>
      </c>
      <c r="F141" s="221" t="s">
        <v>185</v>
      </c>
      <c r="G141" s="221"/>
      <c r="H141" s="221"/>
      <c r="I141" s="221"/>
      <c r="J141" s="155" t="s">
        <v>176</v>
      </c>
      <c r="K141" s="156">
        <v>49</v>
      </c>
      <c r="L141" s="227">
        <v>0</v>
      </c>
      <c r="M141" s="227"/>
      <c r="N141" s="228">
        <f>ROUND(L141*K141,2)</f>
        <v>0</v>
      </c>
      <c r="O141" s="228"/>
      <c r="P141" s="228"/>
      <c r="Q141" s="228"/>
      <c r="R141" s="127"/>
      <c r="T141" s="157" t="s">
        <v>5</v>
      </c>
      <c r="U141" s="44" t="s">
        <v>42</v>
      </c>
      <c r="V141" s="36"/>
      <c r="W141" s="158">
        <f>V141*K141</f>
        <v>0</v>
      </c>
      <c r="X141" s="158">
        <v>0</v>
      </c>
      <c r="Y141" s="158">
        <f>X141*K141</f>
        <v>0</v>
      </c>
      <c r="Z141" s="158">
        <v>0</v>
      </c>
      <c r="AA141" s="159">
        <f>Z141*K141</f>
        <v>0</v>
      </c>
      <c r="AR141" s="18" t="s">
        <v>155</v>
      </c>
      <c r="AT141" s="18" t="s">
        <v>141</v>
      </c>
      <c r="AU141" s="18" t="s">
        <v>101</v>
      </c>
      <c r="AY141" s="18" t="s">
        <v>140</v>
      </c>
      <c r="BE141" s="101">
        <f>IF(U141="základní",N141,0)</f>
        <v>0</v>
      </c>
      <c r="BF141" s="101">
        <f>IF(U141="snížená",N141,0)</f>
        <v>0</v>
      </c>
      <c r="BG141" s="101">
        <f>IF(U141="zákl. přenesená",N141,0)</f>
        <v>0</v>
      </c>
      <c r="BH141" s="101">
        <f>IF(U141="sníž. přenesená",N141,0)</f>
        <v>0</v>
      </c>
      <c r="BI141" s="101">
        <f>IF(U141="nulová",N141,0)</f>
        <v>0</v>
      </c>
      <c r="BJ141" s="18" t="s">
        <v>85</v>
      </c>
      <c r="BK141" s="101">
        <f>ROUND(L141*K141,2)</f>
        <v>0</v>
      </c>
      <c r="BL141" s="18" t="s">
        <v>155</v>
      </c>
      <c r="BM141" s="18" t="s">
        <v>186</v>
      </c>
    </row>
    <row r="142" spans="2:65" s="1" customFormat="1" ht="22.5" customHeight="1">
      <c r="B142" s="124"/>
      <c r="C142" s="160" t="s">
        <v>187</v>
      </c>
      <c r="D142" s="160" t="s">
        <v>166</v>
      </c>
      <c r="E142" s="161" t="s">
        <v>188</v>
      </c>
      <c r="F142" s="235" t="s">
        <v>189</v>
      </c>
      <c r="G142" s="235"/>
      <c r="H142" s="235"/>
      <c r="I142" s="235"/>
      <c r="J142" s="162" t="s">
        <v>176</v>
      </c>
      <c r="K142" s="163">
        <v>49</v>
      </c>
      <c r="L142" s="236">
        <v>0</v>
      </c>
      <c r="M142" s="236"/>
      <c r="N142" s="237">
        <f>ROUND(L142*K142,2)</f>
        <v>0</v>
      </c>
      <c r="O142" s="228"/>
      <c r="P142" s="228"/>
      <c r="Q142" s="228"/>
      <c r="R142" s="127"/>
      <c r="T142" s="157" t="s">
        <v>5</v>
      </c>
      <c r="U142" s="44" t="s">
        <v>42</v>
      </c>
      <c r="V142" s="36"/>
      <c r="W142" s="158">
        <f>V142*K142</f>
        <v>0</v>
      </c>
      <c r="X142" s="158">
        <v>4.0000000000000003E-5</v>
      </c>
      <c r="Y142" s="158">
        <f>X142*K142</f>
        <v>1.9600000000000004E-3</v>
      </c>
      <c r="Z142" s="158">
        <v>0</v>
      </c>
      <c r="AA142" s="159">
        <f>Z142*K142</f>
        <v>0</v>
      </c>
      <c r="AR142" s="18" t="s">
        <v>169</v>
      </c>
      <c r="AT142" s="18" t="s">
        <v>166</v>
      </c>
      <c r="AU142" s="18" t="s">
        <v>101</v>
      </c>
      <c r="AY142" s="18" t="s">
        <v>140</v>
      </c>
      <c r="BE142" s="101">
        <f>IF(U142="základní",N142,0)</f>
        <v>0</v>
      </c>
      <c r="BF142" s="101">
        <f>IF(U142="snížená",N142,0)</f>
        <v>0</v>
      </c>
      <c r="BG142" s="101">
        <f>IF(U142="zákl. přenesená",N142,0)</f>
        <v>0</v>
      </c>
      <c r="BH142" s="101">
        <f>IF(U142="sníž. přenesená",N142,0)</f>
        <v>0</v>
      </c>
      <c r="BI142" s="101">
        <f>IF(U142="nulová",N142,0)</f>
        <v>0</v>
      </c>
      <c r="BJ142" s="18" t="s">
        <v>85</v>
      </c>
      <c r="BK142" s="101">
        <f>ROUND(L142*K142,2)</f>
        <v>0</v>
      </c>
      <c r="BL142" s="18" t="s">
        <v>169</v>
      </c>
      <c r="BM142" s="18" t="s">
        <v>190</v>
      </c>
    </row>
    <row r="143" spans="2:65" s="10" customFormat="1" ht="22.5" customHeight="1">
      <c r="B143" s="164"/>
      <c r="C143" s="165"/>
      <c r="D143" s="165"/>
      <c r="E143" s="166" t="s">
        <v>5</v>
      </c>
      <c r="F143" s="233" t="s">
        <v>191</v>
      </c>
      <c r="G143" s="234"/>
      <c r="H143" s="234"/>
      <c r="I143" s="234"/>
      <c r="J143" s="165"/>
      <c r="K143" s="167">
        <v>49</v>
      </c>
      <c r="L143" s="165"/>
      <c r="M143" s="165"/>
      <c r="N143" s="165"/>
      <c r="O143" s="165"/>
      <c r="P143" s="165"/>
      <c r="Q143" s="165"/>
      <c r="R143" s="168"/>
      <c r="T143" s="169"/>
      <c r="U143" s="165"/>
      <c r="V143" s="165"/>
      <c r="W143" s="165"/>
      <c r="X143" s="165"/>
      <c r="Y143" s="165"/>
      <c r="Z143" s="165"/>
      <c r="AA143" s="170"/>
      <c r="AT143" s="171" t="s">
        <v>172</v>
      </c>
      <c r="AU143" s="171" t="s">
        <v>101</v>
      </c>
      <c r="AV143" s="10" t="s">
        <v>101</v>
      </c>
      <c r="AW143" s="10" t="s">
        <v>35</v>
      </c>
      <c r="AX143" s="10" t="s">
        <v>85</v>
      </c>
      <c r="AY143" s="171" t="s">
        <v>140</v>
      </c>
    </row>
    <row r="144" spans="2:65" s="1" customFormat="1" ht="22.5" customHeight="1">
      <c r="B144" s="124"/>
      <c r="C144" s="153" t="s">
        <v>192</v>
      </c>
      <c r="D144" s="153" t="s">
        <v>141</v>
      </c>
      <c r="E144" s="154" t="s">
        <v>193</v>
      </c>
      <c r="F144" s="221" t="s">
        <v>194</v>
      </c>
      <c r="G144" s="221"/>
      <c r="H144" s="221"/>
      <c r="I144" s="221"/>
      <c r="J144" s="155" t="s">
        <v>163</v>
      </c>
      <c r="K144" s="156">
        <v>1</v>
      </c>
      <c r="L144" s="227">
        <v>0</v>
      </c>
      <c r="M144" s="227"/>
      <c r="N144" s="228">
        <f>ROUND(L144*K144,2)</f>
        <v>0</v>
      </c>
      <c r="O144" s="228"/>
      <c r="P144" s="228"/>
      <c r="Q144" s="228"/>
      <c r="R144" s="127"/>
      <c r="T144" s="157" t="s">
        <v>5</v>
      </c>
      <c r="U144" s="44" t="s">
        <v>42</v>
      </c>
      <c r="V144" s="36"/>
      <c r="W144" s="158">
        <f>V144*K144</f>
        <v>0</v>
      </c>
      <c r="X144" s="158">
        <v>0</v>
      </c>
      <c r="Y144" s="158">
        <f>X144*K144</f>
        <v>0</v>
      </c>
      <c r="Z144" s="158">
        <v>0</v>
      </c>
      <c r="AA144" s="159">
        <f>Z144*K144</f>
        <v>0</v>
      </c>
      <c r="AR144" s="18" t="s">
        <v>155</v>
      </c>
      <c r="AT144" s="18" t="s">
        <v>141</v>
      </c>
      <c r="AU144" s="18" t="s">
        <v>101</v>
      </c>
      <c r="AY144" s="18" t="s">
        <v>140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8" t="s">
        <v>85</v>
      </c>
      <c r="BK144" s="101">
        <f>ROUND(L144*K144,2)</f>
        <v>0</v>
      </c>
      <c r="BL144" s="18" t="s">
        <v>155</v>
      </c>
      <c r="BM144" s="18" t="s">
        <v>195</v>
      </c>
    </row>
    <row r="145" spans="2:65" s="10" customFormat="1" ht="22.5" customHeight="1">
      <c r="B145" s="164"/>
      <c r="C145" s="165"/>
      <c r="D145" s="165"/>
      <c r="E145" s="166" t="s">
        <v>5</v>
      </c>
      <c r="F145" s="233" t="s">
        <v>196</v>
      </c>
      <c r="G145" s="234"/>
      <c r="H145" s="234"/>
      <c r="I145" s="234"/>
      <c r="J145" s="165"/>
      <c r="K145" s="167">
        <v>1</v>
      </c>
      <c r="L145" s="165"/>
      <c r="M145" s="165"/>
      <c r="N145" s="165"/>
      <c r="O145" s="165"/>
      <c r="P145" s="165"/>
      <c r="Q145" s="165"/>
      <c r="R145" s="168"/>
      <c r="T145" s="169"/>
      <c r="U145" s="165"/>
      <c r="V145" s="165"/>
      <c r="W145" s="165"/>
      <c r="X145" s="165"/>
      <c r="Y145" s="165"/>
      <c r="Z145" s="165"/>
      <c r="AA145" s="170"/>
      <c r="AT145" s="171" t="s">
        <v>172</v>
      </c>
      <c r="AU145" s="171" t="s">
        <v>101</v>
      </c>
      <c r="AV145" s="10" t="s">
        <v>101</v>
      </c>
      <c r="AW145" s="10" t="s">
        <v>35</v>
      </c>
      <c r="AX145" s="10" t="s">
        <v>85</v>
      </c>
      <c r="AY145" s="171" t="s">
        <v>140</v>
      </c>
    </row>
    <row r="146" spans="2:65" s="1" customFormat="1" ht="22.5" customHeight="1">
      <c r="B146" s="124"/>
      <c r="C146" s="153" t="s">
        <v>197</v>
      </c>
      <c r="D146" s="153" t="s">
        <v>141</v>
      </c>
      <c r="E146" s="154" t="s">
        <v>198</v>
      </c>
      <c r="F146" s="221" t="s">
        <v>199</v>
      </c>
      <c r="G146" s="221"/>
      <c r="H146" s="221"/>
      <c r="I146" s="221"/>
      <c r="J146" s="155" t="s">
        <v>163</v>
      </c>
      <c r="K146" s="156">
        <v>1</v>
      </c>
      <c r="L146" s="227">
        <v>0</v>
      </c>
      <c r="M146" s="227"/>
      <c r="N146" s="228">
        <f>ROUND(L146*K146,2)</f>
        <v>0</v>
      </c>
      <c r="O146" s="228"/>
      <c r="P146" s="228"/>
      <c r="Q146" s="228"/>
      <c r="R146" s="127"/>
      <c r="T146" s="157" t="s">
        <v>5</v>
      </c>
      <c r="U146" s="44" t="s">
        <v>42</v>
      </c>
      <c r="V146" s="36"/>
      <c r="W146" s="158">
        <f>V146*K146</f>
        <v>0</v>
      </c>
      <c r="X146" s="158">
        <v>0</v>
      </c>
      <c r="Y146" s="158">
        <f>X146*K146</f>
        <v>0</v>
      </c>
      <c r="Z146" s="158">
        <v>0</v>
      </c>
      <c r="AA146" s="159">
        <f>Z146*K146</f>
        <v>0</v>
      </c>
      <c r="AR146" s="18" t="s">
        <v>155</v>
      </c>
      <c r="AT146" s="18" t="s">
        <v>141</v>
      </c>
      <c r="AU146" s="18" t="s">
        <v>101</v>
      </c>
      <c r="AY146" s="18" t="s">
        <v>140</v>
      </c>
      <c r="BE146" s="101">
        <f>IF(U146="základní",N146,0)</f>
        <v>0</v>
      </c>
      <c r="BF146" s="101">
        <f>IF(U146="snížená",N146,0)</f>
        <v>0</v>
      </c>
      <c r="BG146" s="101">
        <f>IF(U146="zákl. přenesená",N146,0)</f>
        <v>0</v>
      </c>
      <c r="BH146" s="101">
        <f>IF(U146="sníž. přenesená",N146,0)</f>
        <v>0</v>
      </c>
      <c r="BI146" s="101">
        <f>IF(U146="nulová",N146,0)</f>
        <v>0</v>
      </c>
      <c r="BJ146" s="18" t="s">
        <v>85</v>
      </c>
      <c r="BK146" s="101">
        <f>ROUND(L146*K146,2)</f>
        <v>0</v>
      </c>
      <c r="BL146" s="18" t="s">
        <v>155</v>
      </c>
      <c r="BM146" s="18" t="s">
        <v>200</v>
      </c>
    </row>
    <row r="147" spans="2:65" s="1" customFormat="1" ht="22.5" customHeight="1">
      <c r="B147" s="124"/>
      <c r="C147" s="160" t="s">
        <v>201</v>
      </c>
      <c r="D147" s="160" t="s">
        <v>166</v>
      </c>
      <c r="E147" s="161" t="s">
        <v>202</v>
      </c>
      <c r="F147" s="235" t="s">
        <v>203</v>
      </c>
      <c r="G147" s="235"/>
      <c r="H147" s="235"/>
      <c r="I147" s="235"/>
      <c r="J147" s="162" t="s">
        <v>163</v>
      </c>
      <c r="K147" s="163">
        <v>1</v>
      </c>
      <c r="L147" s="236">
        <v>0</v>
      </c>
      <c r="M147" s="236"/>
      <c r="N147" s="237">
        <f>ROUND(L147*K147,2)</f>
        <v>0</v>
      </c>
      <c r="O147" s="228"/>
      <c r="P147" s="228"/>
      <c r="Q147" s="228"/>
      <c r="R147" s="127"/>
      <c r="T147" s="157" t="s">
        <v>5</v>
      </c>
      <c r="U147" s="44" t="s">
        <v>42</v>
      </c>
      <c r="V147" s="36"/>
      <c r="W147" s="158">
        <f>V147*K147</f>
        <v>0</v>
      </c>
      <c r="X147" s="158">
        <v>1.3999999999999999E-4</v>
      </c>
      <c r="Y147" s="158">
        <f>X147*K147</f>
        <v>1.3999999999999999E-4</v>
      </c>
      <c r="Z147" s="158">
        <v>0</v>
      </c>
      <c r="AA147" s="159">
        <f>Z147*K147</f>
        <v>0</v>
      </c>
      <c r="AR147" s="18" t="s">
        <v>169</v>
      </c>
      <c r="AT147" s="18" t="s">
        <v>166</v>
      </c>
      <c r="AU147" s="18" t="s">
        <v>101</v>
      </c>
      <c r="AY147" s="18" t="s">
        <v>140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8" t="s">
        <v>85</v>
      </c>
      <c r="BK147" s="101">
        <f>ROUND(L147*K147,2)</f>
        <v>0</v>
      </c>
      <c r="BL147" s="18" t="s">
        <v>169</v>
      </c>
      <c r="BM147" s="18" t="s">
        <v>204</v>
      </c>
    </row>
    <row r="148" spans="2:65" s="10" customFormat="1" ht="22.5" customHeight="1">
      <c r="B148" s="164"/>
      <c r="C148" s="165"/>
      <c r="D148" s="165"/>
      <c r="E148" s="166" t="s">
        <v>5</v>
      </c>
      <c r="F148" s="233" t="s">
        <v>196</v>
      </c>
      <c r="G148" s="234"/>
      <c r="H148" s="234"/>
      <c r="I148" s="234"/>
      <c r="J148" s="165"/>
      <c r="K148" s="167">
        <v>1</v>
      </c>
      <c r="L148" s="165"/>
      <c r="M148" s="165"/>
      <c r="N148" s="165"/>
      <c r="O148" s="165"/>
      <c r="P148" s="165"/>
      <c r="Q148" s="165"/>
      <c r="R148" s="168"/>
      <c r="T148" s="169"/>
      <c r="U148" s="165"/>
      <c r="V148" s="165"/>
      <c r="W148" s="165"/>
      <c r="X148" s="165"/>
      <c r="Y148" s="165"/>
      <c r="Z148" s="165"/>
      <c r="AA148" s="170"/>
      <c r="AT148" s="171" t="s">
        <v>172</v>
      </c>
      <c r="AU148" s="171" t="s">
        <v>101</v>
      </c>
      <c r="AV148" s="10" t="s">
        <v>101</v>
      </c>
      <c r="AW148" s="10" t="s">
        <v>35</v>
      </c>
      <c r="AX148" s="10" t="s">
        <v>85</v>
      </c>
      <c r="AY148" s="171" t="s">
        <v>140</v>
      </c>
    </row>
    <row r="149" spans="2:65" s="1" customFormat="1" ht="22.5" customHeight="1">
      <c r="B149" s="124"/>
      <c r="C149" s="153" t="s">
        <v>11</v>
      </c>
      <c r="D149" s="153" t="s">
        <v>141</v>
      </c>
      <c r="E149" s="154" t="s">
        <v>205</v>
      </c>
      <c r="F149" s="221" t="s">
        <v>206</v>
      </c>
      <c r="G149" s="221"/>
      <c r="H149" s="221"/>
      <c r="I149" s="221"/>
      <c r="J149" s="155" t="s">
        <v>163</v>
      </c>
      <c r="K149" s="156">
        <v>1</v>
      </c>
      <c r="L149" s="227">
        <v>0</v>
      </c>
      <c r="M149" s="227"/>
      <c r="N149" s="228">
        <f>ROUND(L149*K149,2)</f>
        <v>0</v>
      </c>
      <c r="O149" s="228"/>
      <c r="P149" s="228"/>
      <c r="Q149" s="228"/>
      <c r="R149" s="127"/>
      <c r="T149" s="157" t="s">
        <v>5</v>
      </c>
      <c r="U149" s="44" t="s">
        <v>42</v>
      </c>
      <c r="V149" s="36"/>
      <c r="W149" s="158">
        <f>V149*K149</f>
        <v>0</v>
      </c>
      <c r="X149" s="158">
        <v>0</v>
      </c>
      <c r="Y149" s="158">
        <f>X149*K149</f>
        <v>0</v>
      </c>
      <c r="Z149" s="158">
        <v>0</v>
      </c>
      <c r="AA149" s="159">
        <f>Z149*K149</f>
        <v>0</v>
      </c>
      <c r="AR149" s="18" t="s">
        <v>155</v>
      </c>
      <c r="AT149" s="18" t="s">
        <v>141</v>
      </c>
      <c r="AU149" s="18" t="s">
        <v>101</v>
      </c>
      <c r="AY149" s="18" t="s">
        <v>140</v>
      </c>
      <c r="BE149" s="101">
        <f>IF(U149="základní",N149,0)</f>
        <v>0</v>
      </c>
      <c r="BF149" s="101">
        <f>IF(U149="snížená",N149,0)</f>
        <v>0</v>
      </c>
      <c r="BG149" s="101">
        <f>IF(U149="zákl. přenesená",N149,0)</f>
        <v>0</v>
      </c>
      <c r="BH149" s="101">
        <f>IF(U149="sníž. přenesená",N149,0)</f>
        <v>0</v>
      </c>
      <c r="BI149" s="101">
        <f>IF(U149="nulová",N149,0)</f>
        <v>0</v>
      </c>
      <c r="BJ149" s="18" t="s">
        <v>85</v>
      </c>
      <c r="BK149" s="101">
        <f>ROUND(L149*K149,2)</f>
        <v>0</v>
      </c>
      <c r="BL149" s="18" t="s">
        <v>155</v>
      </c>
      <c r="BM149" s="18" t="s">
        <v>207</v>
      </c>
    </row>
    <row r="150" spans="2:65" s="10" customFormat="1" ht="22.5" customHeight="1">
      <c r="B150" s="164"/>
      <c r="C150" s="165"/>
      <c r="D150" s="165"/>
      <c r="E150" s="166" t="s">
        <v>5</v>
      </c>
      <c r="F150" s="233" t="s">
        <v>196</v>
      </c>
      <c r="G150" s="234"/>
      <c r="H150" s="234"/>
      <c r="I150" s="234"/>
      <c r="J150" s="165"/>
      <c r="K150" s="167">
        <v>1</v>
      </c>
      <c r="L150" s="165"/>
      <c r="M150" s="165"/>
      <c r="N150" s="165"/>
      <c r="O150" s="165"/>
      <c r="P150" s="165"/>
      <c r="Q150" s="165"/>
      <c r="R150" s="168"/>
      <c r="T150" s="169"/>
      <c r="U150" s="165"/>
      <c r="V150" s="165"/>
      <c r="W150" s="165"/>
      <c r="X150" s="165"/>
      <c r="Y150" s="165"/>
      <c r="Z150" s="165"/>
      <c r="AA150" s="170"/>
      <c r="AT150" s="171" t="s">
        <v>172</v>
      </c>
      <c r="AU150" s="171" t="s">
        <v>101</v>
      </c>
      <c r="AV150" s="10" t="s">
        <v>101</v>
      </c>
      <c r="AW150" s="10" t="s">
        <v>35</v>
      </c>
      <c r="AX150" s="10" t="s">
        <v>85</v>
      </c>
      <c r="AY150" s="171" t="s">
        <v>140</v>
      </c>
    </row>
    <row r="151" spans="2:65" s="1" customFormat="1" ht="31.5" customHeight="1">
      <c r="B151" s="124"/>
      <c r="C151" s="160" t="s">
        <v>208</v>
      </c>
      <c r="D151" s="160" t="s">
        <v>166</v>
      </c>
      <c r="E151" s="161" t="s">
        <v>209</v>
      </c>
      <c r="F151" s="235" t="s">
        <v>210</v>
      </c>
      <c r="G151" s="235"/>
      <c r="H151" s="235"/>
      <c r="I151" s="235"/>
      <c r="J151" s="162" t="s">
        <v>163</v>
      </c>
      <c r="K151" s="163">
        <v>1</v>
      </c>
      <c r="L151" s="236">
        <v>0</v>
      </c>
      <c r="M151" s="236"/>
      <c r="N151" s="237">
        <f>ROUND(L151*K151,2)</f>
        <v>0</v>
      </c>
      <c r="O151" s="228"/>
      <c r="P151" s="228"/>
      <c r="Q151" s="228"/>
      <c r="R151" s="127"/>
      <c r="T151" s="157" t="s">
        <v>5</v>
      </c>
      <c r="U151" s="44" t="s">
        <v>42</v>
      </c>
      <c r="V151" s="36"/>
      <c r="W151" s="158">
        <f>V151*K151</f>
        <v>0</v>
      </c>
      <c r="X151" s="158">
        <v>4.0000000000000003E-5</v>
      </c>
      <c r="Y151" s="158">
        <f>X151*K151</f>
        <v>4.0000000000000003E-5</v>
      </c>
      <c r="Z151" s="158">
        <v>0</v>
      </c>
      <c r="AA151" s="159">
        <f>Z151*K151</f>
        <v>0</v>
      </c>
      <c r="AR151" s="18" t="s">
        <v>211</v>
      </c>
      <c r="AT151" s="18" t="s">
        <v>166</v>
      </c>
      <c r="AU151" s="18" t="s">
        <v>101</v>
      </c>
      <c r="AY151" s="18" t="s">
        <v>140</v>
      </c>
      <c r="BE151" s="101">
        <f>IF(U151="základní",N151,0)</f>
        <v>0</v>
      </c>
      <c r="BF151" s="101">
        <f>IF(U151="snížená",N151,0)</f>
        <v>0</v>
      </c>
      <c r="BG151" s="101">
        <f>IF(U151="zákl. přenesená",N151,0)</f>
        <v>0</v>
      </c>
      <c r="BH151" s="101">
        <f>IF(U151="sníž. přenesená",N151,0)</f>
        <v>0</v>
      </c>
      <c r="BI151" s="101">
        <f>IF(U151="nulová",N151,0)</f>
        <v>0</v>
      </c>
      <c r="BJ151" s="18" t="s">
        <v>85</v>
      </c>
      <c r="BK151" s="101">
        <f>ROUND(L151*K151,2)</f>
        <v>0</v>
      </c>
      <c r="BL151" s="18" t="s">
        <v>155</v>
      </c>
      <c r="BM151" s="18" t="s">
        <v>212</v>
      </c>
    </row>
    <row r="152" spans="2:65" s="10" customFormat="1" ht="22.5" customHeight="1">
      <c r="B152" s="164"/>
      <c r="C152" s="165"/>
      <c r="D152" s="165"/>
      <c r="E152" s="166" t="s">
        <v>5</v>
      </c>
      <c r="F152" s="233" t="s">
        <v>196</v>
      </c>
      <c r="G152" s="234"/>
      <c r="H152" s="234"/>
      <c r="I152" s="234"/>
      <c r="J152" s="165"/>
      <c r="K152" s="167">
        <v>1</v>
      </c>
      <c r="L152" s="165"/>
      <c r="M152" s="165"/>
      <c r="N152" s="165"/>
      <c r="O152" s="165"/>
      <c r="P152" s="165"/>
      <c r="Q152" s="165"/>
      <c r="R152" s="168"/>
      <c r="T152" s="169"/>
      <c r="U152" s="165"/>
      <c r="V152" s="165"/>
      <c r="W152" s="165"/>
      <c r="X152" s="165"/>
      <c r="Y152" s="165"/>
      <c r="Z152" s="165"/>
      <c r="AA152" s="170"/>
      <c r="AT152" s="171" t="s">
        <v>172</v>
      </c>
      <c r="AU152" s="171" t="s">
        <v>101</v>
      </c>
      <c r="AV152" s="10" t="s">
        <v>101</v>
      </c>
      <c r="AW152" s="10" t="s">
        <v>35</v>
      </c>
      <c r="AX152" s="10" t="s">
        <v>85</v>
      </c>
      <c r="AY152" s="171" t="s">
        <v>140</v>
      </c>
    </row>
    <row r="153" spans="2:65" s="1" customFormat="1" ht="69.75" customHeight="1">
      <c r="B153" s="124"/>
      <c r="C153" s="153" t="s">
        <v>213</v>
      </c>
      <c r="D153" s="153" t="s">
        <v>141</v>
      </c>
      <c r="E153" s="173" t="s">
        <v>503</v>
      </c>
      <c r="F153" s="221" t="s">
        <v>214</v>
      </c>
      <c r="G153" s="221"/>
      <c r="H153" s="221"/>
      <c r="I153" s="221"/>
      <c r="J153" s="155" t="s">
        <v>163</v>
      </c>
      <c r="K153" s="156">
        <v>1</v>
      </c>
      <c r="L153" s="227">
        <v>0</v>
      </c>
      <c r="M153" s="227"/>
      <c r="N153" s="228">
        <f>ROUND(L153*K153,2)</f>
        <v>0</v>
      </c>
      <c r="O153" s="228"/>
      <c r="P153" s="228"/>
      <c r="Q153" s="228"/>
      <c r="R153" s="127"/>
      <c r="T153" s="157" t="s">
        <v>5</v>
      </c>
      <c r="U153" s="44" t="s">
        <v>42</v>
      </c>
      <c r="V153" s="36"/>
      <c r="W153" s="158">
        <f>V153*K153</f>
        <v>0</v>
      </c>
      <c r="X153" s="158">
        <v>0</v>
      </c>
      <c r="Y153" s="158">
        <f>X153*K153</f>
        <v>0</v>
      </c>
      <c r="Z153" s="158">
        <v>0</v>
      </c>
      <c r="AA153" s="159">
        <f>Z153*K153</f>
        <v>0</v>
      </c>
      <c r="AR153" s="18" t="s">
        <v>155</v>
      </c>
      <c r="AT153" s="18" t="s">
        <v>141</v>
      </c>
      <c r="AU153" s="18" t="s">
        <v>101</v>
      </c>
      <c r="AY153" s="18" t="s">
        <v>140</v>
      </c>
      <c r="BE153" s="101">
        <f>IF(U153="základní",N153,0)</f>
        <v>0</v>
      </c>
      <c r="BF153" s="101">
        <f>IF(U153="snížená",N153,0)</f>
        <v>0</v>
      </c>
      <c r="BG153" s="101">
        <f>IF(U153="zákl. přenesená",N153,0)</f>
        <v>0</v>
      </c>
      <c r="BH153" s="101">
        <f>IF(U153="sníž. přenesená",N153,0)</f>
        <v>0</v>
      </c>
      <c r="BI153" s="101">
        <f>IF(U153="nulová",N153,0)</f>
        <v>0</v>
      </c>
      <c r="BJ153" s="18" t="s">
        <v>85</v>
      </c>
      <c r="BK153" s="101">
        <f>ROUND(L153*K153,2)</f>
        <v>0</v>
      </c>
      <c r="BL153" s="18" t="s">
        <v>155</v>
      </c>
      <c r="BM153" s="18" t="s">
        <v>215</v>
      </c>
    </row>
    <row r="154" spans="2:65" s="10" customFormat="1" ht="22.5" customHeight="1">
      <c r="B154" s="164"/>
      <c r="C154" s="165"/>
      <c r="D154" s="165"/>
      <c r="E154" s="166" t="s">
        <v>5</v>
      </c>
      <c r="F154" s="233" t="s">
        <v>196</v>
      </c>
      <c r="G154" s="234"/>
      <c r="H154" s="234"/>
      <c r="I154" s="234"/>
      <c r="J154" s="165"/>
      <c r="K154" s="167">
        <v>1</v>
      </c>
      <c r="L154" s="165"/>
      <c r="M154" s="165"/>
      <c r="N154" s="165"/>
      <c r="O154" s="165"/>
      <c r="P154" s="165"/>
      <c r="Q154" s="165"/>
      <c r="R154" s="168"/>
      <c r="T154" s="169"/>
      <c r="U154" s="165"/>
      <c r="V154" s="165"/>
      <c r="W154" s="165"/>
      <c r="X154" s="165"/>
      <c r="Y154" s="165"/>
      <c r="Z154" s="165"/>
      <c r="AA154" s="170"/>
      <c r="AT154" s="171" t="s">
        <v>172</v>
      </c>
      <c r="AU154" s="171" t="s">
        <v>101</v>
      </c>
      <c r="AV154" s="10" t="s">
        <v>101</v>
      </c>
      <c r="AW154" s="10" t="s">
        <v>35</v>
      </c>
      <c r="AX154" s="10" t="s">
        <v>77</v>
      </c>
      <c r="AY154" s="171" t="s">
        <v>140</v>
      </c>
    </row>
    <row r="155" spans="2:65" s="9" customFormat="1" ht="37.35" customHeight="1">
      <c r="B155" s="142"/>
      <c r="C155" s="143"/>
      <c r="D155" s="144" t="s">
        <v>112</v>
      </c>
      <c r="E155" s="144"/>
      <c r="F155" s="144"/>
      <c r="G155" s="144"/>
      <c r="H155" s="144"/>
      <c r="I155" s="144"/>
      <c r="J155" s="144"/>
      <c r="K155" s="144"/>
      <c r="L155" s="144"/>
      <c r="M155" s="144"/>
      <c r="N155" s="222">
        <f>BK155</f>
        <v>0</v>
      </c>
      <c r="O155" s="223"/>
      <c r="P155" s="223"/>
      <c r="Q155" s="223"/>
      <c r="R155" s="145"/>
      <c r="T155" s="146"/>
      <c r="U155" s="143"/>
      <c r="V155" s="143"/>
      <c r="W155" s="147">
        <f>W156+W175</f>
        <v>0</v>
      </c>
      <c r="X155" s="143"/>
      <c r="Y155" s="147">
        <f>Y156+Y175</f>
        <v>0</v>
      </c>
      <c r="Z155" s="143"/>
      <c r="AA155" s="148">
        <f>AA156+AA175</f>
        <v>0.34099999999999997</v>
      </c>
      <c r="AR155" s="149" t="s">
        <v>85</v>
      </c>
      <c r="AT155" s="150" t="s">
        <v>76</v>
      </c>
      <c r="AU155" s="150" t="s">
        <v>77</v>
      </c>
      <c r="AY155" s="149" t="s">
        <v>140</v>
      </c>
      <c r="BK155" s="151">
        <f>BK156+BK175</f>
        <v>0</v>
      </c>
    </row>
    <row r="156" spans="2:65" s="9" customFormat="1" ht="19.899999999999999" customHeight="1">
      <c r="B156" s="142"/>
      <c r="C156" s="143"/>
      <c r="D156" s="152" t="s">
        <v>113</v>
      </c>
      <c r="E156" s="152"/>
      <c r="F156" s="152"/>
      <c r="G156" s="152"/>
      <c r="H156" s="152"/>
      <c r="I156" s="152"/>
      <c r="J156" s="152"/>
      <c r="K156" s="152"/>
      <c r="L156" s="152"/>
      <c r="M156" s="152"/>
      <c r="N156" s="219">
        <f>BK156</f>
        <v>0</v>
      </c>
      <c r="O156" s="220"/>
      <c r="P156" s="220"/>
      <c r="Q156" s="220"/>
      <c r="R156" s="145"/>
      <c r="T156" s="146"/>
      <c r="U156" s="143"/>
      <c r="V156" s="143"/>
      <c r="W156" s="147">
        <f>SUM(W157:W174)</f>
        <v>0</v>
      </c>
      <c r="X156" s="143"/>
      <c r="Y156" s="147">
        <f>SUM(Y157:Y174)</f>
        <v>0</v>
      </c>
      <c r="Z156" s="143"/>
      <c r="AA156" s="148">
        <f>SUM(AA157:AA174)</f>
        <v>0.34099999999999997</v>
      </c>
      <c r="AR156" s="149" t="s">
        <v>85</v>
      </c>
      <c r="AT156" s="150" t="s">
        <v>76</v>
      </c>
      <c r="AU156" s="150" t="s">
        <v>85</v>
      </c>
      <c r="AY156" s="149" t="s">
        <v>140</v>
      </c>
      <c r="BK156" s="151">
        <f>SUM(BK157:BK174)</f>
        <v>0</v>
      </c>
    </row>
    <row r="157" spans="2:65" s="1" customFormat="1" ht="31.5" customHeight="1">
      <c r="B157" s="124"/>
      <c r="C157" s="153" t="s">
        <v>216</v>
      </c>
      <c r="D157" s="153" t="s">
        <v>141</v>
      </c>
      <c r="E157" s="154" t="s">
        <v>217</v>
      </c>
      <c r="F157" s="221" t="s">
        <v>218</v>
      </c>
      <c r="G157" s="221"/>
      <c r="H157" s="221"/>
      <c r="I157" s="221"/>
      <c r="J157" s="155" t="s">
        <v>163</v>
      </c>
      <c r="K157" s="156">
        <v>7</v>
      </c>
      <c r="L157" s="227">
        <v>0</v>
      </c>
      <c r="M157" s="227"/>
      <c r="N157" s="228">
        <f>ROUND(L157*K157,2)</f>
        <v>0</v>
      </c>
      <c r="O157" s="228"/>
      <c r="P157" s="228"/>
      <c r="Q157" s="228"/>
      <c r="R157" s="127"/>
      <c r="T157" s="157" t="s">
        <v>5</v>
      </c>
      <c r="U157" s="44" t="s">
        <v>42</v>
      </c>
      <c r="V157" s="36"/>
      <c r="W157" s="158">
        <f>V157*K157</f>
        <v>0</v>
      </c>
      <c r="X157" s="158">
        <v>0</v>
      </c>
      <c r="Y157" s="158">
        <f>X157*K157</f>
        <v>0</v>
      </c>
      <c r="Z157" s="158">
        <v>1E-3</v>
      </c>
      <c r="AA157" s="159">
        <f>Z157*K157</f>
        <v>7.0000000000000001E-3</v>
      </c>
      <c r="AR157" s="18" t="s">
        <v>145</v>
      </c>
      <c r="AT157" s="18" t="s">
        <v>141</v>
      </c>
      <c r="AU157" s="18" t="s">
        <v>101</v>
      </c>
      <c r="AY157" s="18" t="s">
        <v>140</v>
      </c>
      <c r="BE157" s="101">
        <f>IF(U157="základní",N157,0)</f>
        <v>0</v>
      </c>
      <c r="BF157" s="101">
        <f>IF(U157="snížená",N157,0)</f>
        <v>0</v>
      </c>
      <c r="BG157" s="101">
        <f>IF(U157="zákl. přenesená",N157,0)</f>
        <v>0</v>
      </c>
      <c r="BH157" s="101">
        <f>IF(U157="sníž. přenesená",N157,0)</f>
        <v>0</v>
      </c>
      <c r="BI157" s="101">
        <f>IF(U157="nulová",N157,0)</f>
        <v>0</v>
      </c>
      <c r="BJ157" s="18" t="s">
        <v>85</v>
      </c>
      <c r="BK157" s="101">
        <f>ROUND(L157*K157,2)</f>
        <v>0</v>
      </c>
      <c r="BL157" s="18" t="s">
        <v>145</v>
      </c>
      <c r="BM157" s="18" t="s">
        <v>219</v>
      </c>
    </row>
    <row r="158" spans="2:65" s="10" customFormat="1" ht="22.5" customHeight="1">
      <c r="B158" s="164"/>
      <c r="C158" s="165"/>
      <c r="D158" s="165"/>
      <c r="E158" s="166" t="s">
        <v>5</v>
      </c>
      <c r="F158" s="233" t="s">
        <v>220</v>
      </c>
      <c r="G158" s="234"/>
      <c r="H158" s="234"/>
      <c r="I158" s="234"/>
      <c r="J158" s="165"/>
      <c r="K158" s="167">
        <v>7</v>
      </c>
      <c r="L158" s="165"/>
      <c r="M158" s="165"/>
      <c r="N158" s="165"/>
      <c r="O158" s="165"/>
      <c r="P158" s="165"/>
      <c r="Q158" s="165"/>
      <c r="R158" s="168"/>
      <c r="T158" s="169"/>
      <c r="U158" s="165"/>
      <c r="V158" s="165"/>
      <c r="W158" s="165"/>
      <c r="X158" s="165"/>
      <c r="Y158" s="165"/>
      <c r="Z158" s="165"/>
      <c r="AA158" s="170"/>
      <c r="AT158" s="171" t="s">
        <v>172</v>
      </c>
      <c r="AU158" s="171" t="s">
        <v>101</v>
      </c>
      <c r="AV158" s="10" t="s">
        <v>101</v>
      </c>
      <c r="AW158" s="10" t="s">
        <v>35</v>
      </c>
      <c r="AX158" s="10" t="s">
        <v>85</v>
      </c>
      <c r="AY158" s="171" t="s">
        <v>140</v>
      </c>
    </row>
    <row r="159" spans="2:65" s="1" customFormat="1" ht="31.5" customHeight="1">
      <c r="B159" s="124"/>
      <c r="C159" s="153" t="s">
        <v>221</v>
      </c>
      <c r="D159" s="153" t="s">
        <v>141</v>
      </c>
      <c r="E159" s="154" t="s">
        <v>222</v>
      </c>
      <c r="F159" s="221" t="s">
        <v>223</v>
      </c>
      <c r="G159" s="221"/>
      <c r="H159" s="221"/>
      <c r="I159" s="221"/>
      <c r="J159" s="155" t="s">
        <v>163</v>
      </c>
      <c r="K159" s="156">
        <v>3</v>
      </c>
      <c r="L159" s="227">
        <v>0</v>
      </c>
      <c r="M159" s="227"/>
      <c r="N159" s="228">
        <f>ROUND(L159*K159,2)</f>
        <v>0</v>
      </c>
      <c r="O159" s="228"/>
      <c r="P159" s="228"/>
      <c r="Q159" s="228"/>
      <c r="R159" s="127"/>
      <c r="T159" s="157" t="s">
        <v>5</v>
      </c>
      <c r="U159" s="44" t="s">
        <v>42</v>
      </c>
      <c r="V159" s="36"/>
      <c r="W159" s="158">
        <f>V159*K159</f>
        <v>0</v>
      </c>
      <c r="X159" s="158">
        <v>0</v>
      </c>
      <c r="Y159" s="158">
        <f>X159*K159</f>
        <v>0</v>
      </c>
      <c r="Z159" s="158">
        <v>1E-3</v>
      </c>
      <c r="AA159" s="159">
        <f>Z159*K159</f>
        <v>3.0000000000000001E-3</v>
      </c>
      <c r="AR159" s="18" t="s">
        <v>145</v>
      </c>
      <c r="AT159" s="18" t="s">
        <v>141</v>
      </c>
      <c r="AU159" s="18" t="s">
        <v>101</v>
      </c>
      <c r="AY159" s="18" t="s">
        <v>140</v>
      </c>
      <c r="BE159" s="101">
        <f>IF(U159="základní",N159,0)</f>
        <v>0</v>
      </c>
      <c r="BF159" s="101">
        <f>IF(U159="snížená",N159,0)</f>
        <v>0</v>
      </c>
      <c r="BG159" s="101">
        <f>IF(U159="zákl. přenesená",N159,0)</f>
        <v>0</v>
      </c>
      <c r="BH159" s="101">
        <f>IF(U159="sníž. přenesená",N159,0)</f>
        <v>0</v>
      </c>
      <c r="BI159" s="101">
        <f>IF(U159="nulová",N159,0)</f>
        <v>0</v>
      </c>
      <c r="BJ159" s="18" t="s">
        <v>85</v>
      </c>
      <c r="BK159" s="101">
        <f>ROUND(L159*K159,2)</f>
        <v>0</v>
      </c>
      <c r="BL159" s="18" t="s">
        <v>145</v>
      </c>
      <c r="BM159" s="18" t="s">
        <v>224</v>
      </c>
    </row>
    <row r="160" spans="2:65" s="10" customFormat="1" ht="22.5" customHeight="1">
      <c r="B160" s="164"/>
      <c r="C160" s="165"/>
      <c r="D160" s="165"/>
      <c r="E160" s="166" t="s">
        <v>5</v>
      </c>
      <c r="F160" s="233" t="s">
        <v>225</v>
      </c>
      <c r="G160" s="234"/>
      <c r="H160" s="234"/>
      <c r="I160" s="234"/>
      <c r="J160" s="165"/>
      <c r="K160" s="167">
        <v>3</v>
      </c>
      <c r="L160" s="165"/>
      <c r="M160" s="165"/>
      <c r="N160" s="165"/>
      <c r="O160" s="165"/>
      <c r="P160" s="165"/>
      <c r="Q160" s="165"/>
      <c r="R160" s="168"/>
      <c r="T160" s="169"/>
      <c r="U160" s="165"/>
      <c r="V160" s="165"/>
      <c r="W160" s="165"/>
      <c r="X160" s="165"/>
      <c r="Y160" s="165"/>
      <c r="Z160" s="165"/>
      <c r="AA160" s="170"/>
      <c r="AT160" s="171" t="s">
        <v>172</v>
      </c>
      <c r="AU160" s="171" t="s">
        <v>101</v>
      </c>
      <c r="AV160" s="10" t="s">
        <v>101</v>
      </c>
      <c r="AW160" s="10" t="s">
        <v>35</v>
      </c>
      <c r="AX160" s="10" t="s">
        <v>85</v>
      </c>
      <c r="AY160" s="171" t="s">
        <v>140</v>
      </c>
    </row>
    <row r="161" spans="2:65" s="1" customFormat="1" ht="31.5" customHeight="1">
      <c r="B161" s="124"/>
      <c r="C161" s="153" t="s">
        <v>226</v>
      </c>
      <c r="D161" s="153" t="s">
        <v>141</v>
      </c>
      <c r="E161" s="154" t="s">
        <v>227</v>
      </c>
      <c r="F161" s="221" t="s">
        <v>228</v>
      </c>
      <c r="G161" s="221"/>
      <c r="H161" s="221"/>
      <c r="I161" s="221"/>
      <c r="J161" s="155" t="s">
        <v>163</v>
      </c>
      <c r="K161" s="156">
        <v>31</v>
      </c>
      <c r="L161" s="227">
        <v>0</v>
      </c>
      <c r="M161" s="227"/>
      <c r="N161" s="228">
        <f>ROUND(L161*K161,2)</f>
        <v>0</v>
      </c>
      <c r="O161" s="228"/>
      <c r="P161" s="228"/>
      <c r="Q161" s="228"/>
      <c r="R161" s="127"/>
      <c r="T161" s="157" t="s">
        <v>5</v>
      </c>
      <c r="U161" s="44" t="s">
        <v>42</v>
      </c>
      <c r="V161" s="36"/>
      <c r="W161" s="158">
        <f>V161*K161</f>
        <v>0</v>
      </c>
      <c r="X161" s="158">
        <v>0</v>
      </c>
      <c r="Y161" s="158">
        <f>X161*K161</f>
        <v>0</v>
      </c>
      <c r="Z161" s="158">
        <v>1E-3</v>
      </c>
      <c r="AA161" s="159">
        <f>Z161*K161</f>
        <v>3.1E-2</v>
      </c>
      <c r="AR161" s="18" t="s">
        <v>145</v>
      </c>
      <c r="AT161" s="18" t="s">
        <v>141</v>
      </c>
      <c r="AU161" s="18" t="s">
        <v>101</v>
      </c>
      <c r="AY161" s="18" t="s">
        <v>140</v>
      </c>
      <c r="BE161" s="101">
        <f>IF(U161="základní",N161,0)</f>
        <v>0</v>
      </c>
      <c r="BF161" s="101">
        <f>IF(U161="snížená",N161,0)</f>
        <v>0</v>
      </c>
      <c r="BG161" s="101">
        <f>IF(U161="zákl. přenesená",N161,0)</f>
        <v>0</v>
      </c>
      <c r="BH161" s="101">
        <f>IF(U161="sníž. přenesená",N161,0)</f>
        <v>0</v>
      </c>
      <c r="BI161" s="101">
        <f>IF(U161="nulová",N161,0)</f>
        <v>0</v>
      </c>
      <c r="BJ161" s="18" t="s">
        <v>85</v>
      </c>
      <c r="BK161" s="101">
        <f>ROUND(L161*K161,2)</f>
        <v>0</v>
      </c>
      <c r="BL161" s="18" t="s">
        <v>145</v>
      </c>
      <c r="BM161" s="18" t="s">
        <v>229</v>
      </c>
    </row>
    <row r="162" spans="2:65" s="10" customFormat="1" ht="22.5" customHeight="1">
      <c r="B162" s="164"/>
      <c r="C162" s="165"/>
      <c r="D162" s="165"/>
      <c r="E162" s="166" t="s">
        <v>5</v>
      </c>
      <c r="F162" s="233" t="s">
        <v>230</v>
      </c>
      <c r="G162" s="234"/>
      <c r="H162" s="234"/>
      <c r="I162" s="234"/>
      <c r="J162" s="165"/>
      <c r="K162" s="167">
        <v>31</v>
      </c>
      <c r="L162" s="165"/>
      <c r="M162" s="165"/>
      <c r="N162" s="165"/>
      <c r="O162" s="165"/>
      <c r="P162" s="165"/>
      <c r="Q162" s="165"/>
      <c r="R162" s="168"/>
      <c r="T162" s="169"/>
      <c r="U162" s="165"/>
      <c r="V162" s="165"/>
      <c r="W162" s="165"/>
      <c r="X162" s="165"/>
      <c r="Y162" s="165"/>
      <c r="Z162" s="165"/>
      <c r="AA162" s="170"/>
      <c r="AT162" s="171" t="s">
        <v>172</v>
      </c>
      <c r="AU162" s="171" t="s">
        <v>101</v>
      </c>
      <c r="AV162" s="10" t="s">
        <v>101</v>
      </c>
      <c r="AW162" s="10" t="s">
        <v>35</v>
      </c>
      <c r="AX162" s="10" t="s">
        <v>85</v>
      </c>
      <c r="AY162" s="171" t="s">
        <v>140</v>
      </c>
    </row>
    <row r="163" spans="2:65" s="1" customFormat="1" ht="31.5" customHeight="1">
      <c r="B163" s="124"/>
      <c r="C163" s="153" t="s">
        <v>10</v>
      </c>
      <c r="D163" s="153" t="s">
        <v>141</v>
      </c>
      <c r="E163" s="154" t="s">
        <v>231</v>
      </c>
      <c r="F163" s="221" t="s">
        <v>232</v>
      </c>
      <c r="G163" s="221"/>
      <c r="H163" s="221"/>
      <c r="I163" s="221"/>
      <c r="J163" s="155" t="s">
        <v>163</v>
      </c>
      <c r="K163" s="156">
        <v>2</v>
      </c>
      <c r="L163" s="227">
        <v>0</v>
      </c>
      <c r="M163" s="227"/>
      <c r="N163" s="228">
        <f>ROUND(L163*K163,2)</f>
        <v>0</v>
      </c>
      <c r="O163" s="228"/>
      <c r="P163" s="228"/>
      <c r="Q163" s="228"/>
      <c r="R163" s="127"/>
      <c r="T163" s="157" t="s">
        <v>5</v>
      </c>
      <c r="U163" s="44" t="s">
        <v>42</v>
      </c>
      <c r="V163" s="36"/>
      <c r="W163" s="158">
        <f>V163*K163</f>
        <v>0</v>
      </c>
      <c r="X163" s="158">
        <v>0</v>
      </c>
      <c r="Y163" s="158">
        <f>X163*K163</f>
        <v>0</v>
      </c>
      <c r="Z163" s="158">
        <v>3.0000000000000001E-3</v>
      </c>
      <c r="AA163" s="159">
        <f>Z163*K163</f>
        <v>6.0000000000000001E-3</v>
      </c>
      <c r="AR163" s="18" t="s">
        <v>145</v>
      </c>
      <c r="AT163" s="18" t="s">
        <v>141</v>
      </c>
      <c r="AU163" s="18" t="s">
        <v>101</v>
      </c>
      <c r="AY163" s="18" t="s">
        <v>140</v>
      </c>
      <c r="BE163" s="101">
        <f>IF(U163="základní",N163,0)</f>
        <v>0</v>
      </c>
      <c r="BF163" s="101">
        <f>IF(U163="snížená",N163,0)</f>
        <v>0</v>
      </c>
      <c r="BG163" s="101">
        <f>IF(U163="zákl. přenesená",N163,0)</f>
        <v>0</v>
      </c>
      <c r="BH163" s="101">
        <f>IF(U163="sníž. přenesená",N163,0)</f>
        <v>0</v>
      </c>
      <c r="BI163" s="101">
        <f>IF(U163="nulová",N163,0)</f>
        <v>0</v>
      </c>
      <c r="BJ163" s="18" t="s">
        <v>85</v>
      </c>
      <c r="BK163" s="101">
        <f>ROUND(L163*K163,2)</f>
        <v>0</v>
      </c>
      <c r="BL163" s="18" t="s">
        <v>145</v>
      </c>
      <c r="BM163" s="18" t="s">
        <v>233</v>
      </c>
    </row>
    <row r="164" spans="2:65" s="10" customFormat="1" ht="22.5" customHeight="1">
      <c r="B164" s="164"/>
      <c r="C164" s="165"/>
      <c r="D164" s="165"/>
      <c r="E164" s="166" t="s">
        <v>5</v>
      </c>
      <c r="F164" s="233" t="s">
        <v>171</v>
      </c>
      <c r="G164" s="234"/>
      <c r="H164" s="234"/>
      <c r="I164" s="234"/>
      <c r="J164" s="165"/>
      <c r="K164" s="167">
        <v>2</v>
      </c>
      <c r="L164" s="165"/>
      <c r="M164" s="165"/>
      <c r="N164" s="165"/>
      <c r="O164" s="165"/>
      <c r="P164" s="165"/>
      <c r="Q164" s="165"/>
      <c r="R164" s="168"/>
      <c r="T164" s="169"/>
      <c r="U164" s="165"/>
      <c r="V164" s="165"/>
      <c r="W164" s="165"/>
      <c r="X164" s="165"/>
      <c r="Y164" s="165"/>
      <c r="Z164" s="165"/>
      <c r="AA164" s="170"/>
      <c r="AT164" s="171" t="s">
        <v>172</v>
      </c>
      <c r="AU164" s="171" t="s">
        <v>101</v>
      </c>
      <c r="AV164" s="10" t="s">
        <v>101</v>
      </c>
      <c r="AW164" s="10" t="s">
        <v>35</v>
      </c>
      <c r="AX164" s="10" t="s">
        <v>85</v>
      </c>
      <c r="AY164" s="171" t="s">
        <v>140</v>
      </c>
    </row>
    <row r="165" spans="2:65" s="1" customFormat="1" ht="31.5" customHeight="1">
      <c r="B165" s="124"/>
      <c r="C165" s="153" t="s">
        <v>234</v>
      </c>
      <c r="D165" s="153" t="s">
        <v>141</v>
      </c>
      <c r="E165" s="154" t="s">
        <v>235</v>
      </c>
      <c r="F165" s="221" t="s">
        <v>236</v>
      </c>
      <c r="G165" s="221"/>
      <c r="H165" s="221"/>
      <c r="I165" s="221"/>
      <c r="J165" s="155" t="s">
        <v>176</v>
      </c>
      <c r="K165" s="156">
        <v>67</v>
      </c>
      <c r="L165" s="227">
        <v>0</v>
      </c>
      <c r="M165" s="227"/>
      <c r="N165" s="228">
        <f>ROUND(L165*K165,2)</f>
        <v>0</v>
      </c>
      <c r="O165" s="228"/>
      <c r="P165" s="228"/>
      <c r="Q165" s="228"/>
      <c r="R165" s="127"/>
      <c r="T165" s="157" t="s">
        <v>5</v>
      </c>
      <c r="U165" s="44" t="s">
        <v>42</v>
      </c>
      <c r="V165" s="36"/>
      <c r="W165" s="158">
        <f>V165*K165</f>
        <v>0</v>
      </c>
      <c r="X165" s="158">
        <v>0</v>
      </c>
      <c r="Y165" s="158">
        <f>X165*K165</f>
        <v>0</v>
      </c>
      <c r="Z165" s="158">
        <v>2E-3</v>
      </c>
      <c r="AA165" s="159">
        <f>Z165*K165</f>
        <v>0.13400000000000001</v>
      </c>
      <c r="AR165" s="18" t="s">
        <v>145</v>
      </c>
      <c r="AT165" s="18" t="s">
        <v>141</v>
      </c>
      <c r="AU165" s="18" t="s">
        <v>101</v>
      </c>
      <c r="AY165" s="18" t="s">
        <v>140</v>
      </c>
      <c r="BE165" s="101">
        <f>IF(U165="základní",N165,0)</f>
        <v>0</v>
      </c>
      <c r="BF165" s="101">
        <f>IF(U165="snížená",N165,0)</f>
        <v>0</v>
      </c>
      <c r="BG165" s="101">
        <f>IF(U165="zákl. přenesená",N165,0)</f>
        <v>0</v>
      </c>
      <c r="BH165" s="101">
        <f>IF(U165="sníž. přenesená",N165,0)</f>
        <v>0</v>
      </c>
      <c r="BI165" s="101">
        <f>IF(U165="nulová",N165,0)</f>
        <v>0</v>
      </c>
      <c r="BJ165" s="18" t="s">
        <v>85</v>
      </c>
      <c r="BK165" s="101">
        <f>ROUND(L165*K165,2)</f>
        <v>0</v>
      </c>
      <c r="BL165" s="18" t="s">
        <v>145</v>
      </c>
      <c r="BM165" s="18" t="s">
        <v>237</v>
      </c>
    </row>
    <row r="166" spans="2:65" s="10" customFormat="1" ht="22.5" customHeight="1">
      <c r="B166" s="164"/>
      <c r="C166" s="165"/>
      <c r="D166" s="165"/>
      <c r="E166" s="166" t="s">
        <v>5</v>
      </c>
      <c r="F166" s="233" t="s">
        <v>238</v>
      </c>
      <c r="G166" s="234"/>
      <c r="H166" s="234"/>
      <c r="I166" s="234"/>
      <c r="J166" s="165"/>
      <c r="K166" s="167">
        <v>67</v>
      </c>
      <c r="L166" s="165"/>
      <c r="M166" s="165"/>
      <c r="N166" s="165"/>
      <c r="O166" s="165"/>
      <c r="P166" s="165"/>
      <c r="Q166" s="165"/>
      <c r="R166" s="168"/>
      <c r="T166" s="169"/>
      <c r="U166" s="165"/>
      <c r="V166" s="165"/>
      <c r="W166" s="165"/>
      <c r="X166" s="165"/>
      <c r="Y166" s="165"/>
      <c r="Z166" s="165"/>
      <c r="AA166" s="170"/>
      <c r="AT166" s="171" t="s">
        <v>172</v>
      </c>
      <c r="AU166" s="171" t="s">
        <v>101</v>
      </c>
      <c r="AV166" s="10" t="s">
        <v>101</v>
      </c>
      <c r="AW166" s="10" t="s">
        <v>35</v>
      </c>
      <c r="AX166" s="10" t="s">
        <v>85</v>
      </c>
      <c r="AY166" s="171" t="s">
        <v>140</v>
      </c>
    </row>
    <row r="167" spans="2:65" s="1" customFormat="1" ht="31.5" customHeight="1">
      <c r="B167" s="124"/>
      <c r="C167" s="153" t="s">
        <v>239</v>
      </c>
      <c r="D167" s="153" t="s">
        <v>141</v>
      </c>
      <c r="E167" s="154" t="s">
        <v>240</v>
      </c>
      <c r="F167" s="221" t="s">
        <v>241</v>
      </c>
      <c r="G167" s="221"/>
      <c r="H167" s="221"/>
      <c r="I167" s="221"/>
      <c r="J167" s="155" t="s">
        <v>176</v>
      </c>
      <c r="K167" s="156">
        <v>8</v>
      </c>
      <c r="L167" s="227">
        <v>0</v>
      </c>
      <c r="M167" s="227"/>
      <c r="N167" s="228">
        <f>ROUND(L167*K167,2)</f>
        <v>0</v>
      </c>
      <c r="O167" s="228"/>
      <c r="P167" s="228"/>
      <c r="Q167" s="228"/>
      <c r="R167" s="127"/>
      <c r="T167" s="157" t="s">
        <v>5</v>
      </c>
      <c r="U167" s="44" t="s">
        <v>42</v>
      </c>
      <c r="V167" s="36"/>
      <c r="W167" s="158">
        <f>V167*K167</f>
        <v>0</v>
      </c>
      <c r="X167" s="158">
        <v>0</v>
      </c>
      <c r="Y167" s="158">
        <f>X167*K167</f>
        <v>0</v>
      </c>
      <c r="Z167" s="158">
        <v>4.0000000000000001E-3</v>
      </c>
      <c r="AA167" s="159">
        <f>Z167*K167</f>
        <v>3.2000000000000001E-2</v>
      </c>
      <c r="AR167" s="18" t="s">
        <v>145</v>
      </c>
      <c r="AT167" s="18" t="s">
        <v>141</v>
      </c>
      <c r="AU167" s="18" t="s">
        <v>101</v>
      </c>
      <c r="AY167" s="18" t="s">
        <v>140</v>
      </c>
      <c r="BE167" s="101">
        <f>IF(U167="základní",N167,0)</f>
        <v>0</v>
      </c>
      <c r="BF167" s="101">
        <f>IF(U167="snížená",N167,0)</f>
        <v>0</v>
      </c>
      <c r="BG167" s="101">
        <f>IF(U167="zákl. přenesená",N167,0)</f>
        <v>0</v>
      </c>
      <c r="BH167" s="101">
        <f>IF(U167="sníž. přenesená",N167,0)</f>
        <v>0</v>
      </c>
      <c r="BI167" s="101">
        <f>IF(U167="nulová",N167,0)</f>
        <v>0</v>
      </c>
      <c r="BJ167" s="18" t="s">
        <v>85</v>
      </c>
      <c r="BK167" s="101">
        <f>ROUND(L167*K167,2)</f>
        <v>0</v>
      </c>
      <c r="BL167" s="18" t="s">
        <v>145</v>
      </c>
      <c r="BM167" s="18" t="s">
        <v>242</v>
      </c>
    </row>
    <row r="168" spans="2:65" s="10" customFormat="1" ht="22.5" customHeight="1">
      <c r="B168" s="164"/>
      <c r="C168" s="165"/>
      <c r="D168" s="165"/>
      <c r="E168" s="166" t="s">
        <v>5</v>
      </c>
      <c r="F168" s="233" t="s">
        <v>243</v>
      </c>
      <c r="G168" s="234"/>
      <c r="H168" s="234"/>
      <c r="I168" s="234"/>
      <c r="J168" s="165"/>
      <c r="K168" s="167">
        <v>8</v>
      </c>
      <c r="L168" s="165"/>
      <c r="M168" s="165"/>
      <c r="N168" s="165"/>
      <c r="O168" s="165"/>
      <c r="P168" s="165"/>
      <c r="Q168" s="165"/>
      <c r="R168" s="168"/>
      <c r="T168" s="169"/>
      <c r="U168" s="165"/>
      <c r="V168" s="165"/>
      <c r="W168" s="165"/>
      <c r="X168" s="165"/>
      <c r="Y168" s="165"/>
      <c r="Z168" s="165"/>
      <c r="AA168" s="170"/>
      <c r="AT168" s="171" t="s">
        <v>172</v>
      </c>
      <c r="AU168" s="171" t="s">
        <v>101</v>
      </c>
      <c r="AV168" s="10" t="s">
        <v>101</v>
      </c>
      <c r="AW168" s="10" t="s">
        <v>35</v>
      </c>
      <c r="AX168" s="10" t="s">
        <v>85</v>
      </c>
      <c r="AY168" s="171" t="s">
        <v>140</v>
      </c>
    </row>
    <row r="169" spans="2:65" s="1" customFormat="1" ht="31.5" customHeight="1">
      <c r="B169" s="124"/>
      <c r="C169" s="153" t="s">
        <v>244</v>
      </c>
      <c r="D169" s="153" t="s">
        <v>141</v>
      </c>
      <c r="E169" s="154" t="s">
        <v>245</v>
      </c>
      <c r="F169" s="221" t="s">
        <v>246</v>
      </c>
      <c r="G169" s="221"/>
      <c r="H169" s="221"/>
      <c r="I169" s="221"/>
      <c r="J169" s="155" t="s">
        <v>176</v>
      </c>
      <c r="K169" s="156">
        <v>6</v>
      </c>
      <c r="L169" s="227">
        <v>0</v>
      </c>
      <c r="M169" s="227"/>
      <c r="N169" s="228">
        <f>ROUND(L169*K169,2)</f>
        <v>0</v>
      </c>
      <c r="O169" s="228"/>
      <c r="P169" s="228"/>
      <c r="Q169" s="228"/>
      <c r="R169" s="127"/>
      <c r="T169" s="157" t="s">
        <v>5</v>
      </c>
      <c r="U169" s="44" t="s">
        <v>42</v>
      </c>
      <c r="V169" s="36"/>
      <c r="W169" s="158">
        <f>V169*K169</f>
        <v>0</v>
      </c>
      <c r="X169" s="158">
        <v>0</v>
      </c>
      <c r="Y169" s="158">
        <f>X169*K169</f>
        <v>0</v>
      </c>
      <c r="Z169" s="158">
        <v>8.9999999999999993E-3</v>
      </c>
      <c r="AA169" s="159">
        <f>Z169*K169</f>
        <v>5.3999999999999992E-2</v>
      </c>
      <c r="AR169" s="18" t="s">
        <v>145</v>
      </c>
      <c r="AT169" s="18" t="s">
        <v>141</v>
      </c>
      <c r="AU169" s="18" t="s">
        <v>101</v>
      </c>
      <c r="AY169" s="18" t="s">
        <v>140</v>
      </c>
      <c r="BE169" s="101">
        <f>IF(U169="základní",N169,0)</f>
        <v>0</v>
      </c>
      <c r="BF169" s="101">
        <f>IF(U169="snížená",N169,0)</f>
        <v>0</v>
      </c>
      <c r="BG169" s="101">
        <f>IF(U169="zákl. přenesená",N169,0)</f>
        <v>0</v>
      </c>
      <c r="BH169" s="101">
        <f>IF(U169="sníž. přenesená",N169,0)</f>
        <v>0</v>
      </c>
      <c r="BI169" s="101">
        <f>IF(U169="nulová",N169,0)</f>
        <v>0</v>
      </c>
      <c r="BJ169" s="18" t="s">
        <v>85</v>
      </c>
      <c r="BK169" s="101">
        <f>ROUND(L169*K169,2)</f>
        <v>0</v>
      </c>
      <c r="BL169" s="18" t="s">
        <v>145</v>
      </c>
      <c r="BM169" s="18" t="s">
        <v>247</v>
      </c>
    </row>
    <row r="170" spans="2:65" s="10" customFormat="1" ht="22.5" customHeight="1">
      <c r="B170" s="164"/>
      <c r="C170" s="165"/>
      <c r="D170" s="165"/>
      <c r="E170" s="166" t="s">
        <v>5</v>
      </c>
      <c r="F170" s="233" t="s">
        <v>248</v>
      </c>
      <c r="G170" s="234"/>
      <c r="H170" s="234"/>
      <c r="I170" s="234"/>
      <c r="J170" s="165"/>
      <c r="K170" s="167">
        <v>6</v>
      </c>
      <c r="L170" s="165"/>
      <c r="M170" s="165"/>
      <c r="N170" s="165"/>
      <c r="O170" s="165"/>
      <c r="P170" s="165"/>
      <c r="Q170" s="165"/>
      <c r="R170" s="168"/>
      <c r="T170" s="169"/>
      <c r="U170" s="165"/>
      <c r="V170" s="165"/>
      <c r="W170" s="165"/>
      <c r="X170" s="165"/>
      <c r="Y170" s="165"/>
      <c r="Z170" s="165"/>
      <c r="AA170" s="170"/>
      <c r="AT170" s="171" t="s">
        <v>172</v>
      </c>
      <c r="AU170" s="171" t="s">
        <v>101</v>
      </c>
      <c r="AV170" s="10" t="s">
        <v>101</v>
      </c>
      <c r="AW170" s="10" t="s">
        <v>35</v>
      </c>
      <c r="AX170" s="10" t="s">
        <v>85</v>
      </c>
      <c r="AY170" s="171" t="s">
        <v>140</v>
      </c>
    </row>
    <row r="171" spans="2:65" s="1" customFormat="1" ht="31.5" customHeight="1">
      <c r="B171" s="124"/>
      <c r="C171" s="153" t="s">
        <v>249</v>
      </c>
      <c r="D171" s="153" t="s">
        <v>141</v>
      </c>
      <c r="E171" s="154" t="s">
        <v>250</v>
      </c>
      <c r="F171" s="221" t="s">
        <v>251</v>
      </c>
      <c r="G171" s="221"/>
      <c r="H171" s="221"/>
      <c r="I171" s="221"/>
      <c r="J171" s="155" t="s">
        <v>176</v>
      </c>
      <c r="K171" s="156">
        <v>8</v>
      </c>
      <c r="L171" s="227">
        <v>0</v>
      </c>
      <c r="M171" s="227"/>
      <c r="N171" s="228">
        <f>ROUND(L171*K171,2)</f>
        <v>0</v>
      </c>
      <c r="O171" s="228"/>
      <c r="P171" s="228"/>
      <c r="Q171" s="228"/>
      <c r="R171" s="127"/>
      <c r="T171" s="157" t="s">
        <v>5</v>
      </c>
      <c r="U171" s="44" t="s">
        <v>42</v>
      </c>
      <c r="V171" s="36"/>
      <c r="W171" s="158">
        <f>V171*K171</f>
        <v>0</v>
      </c>
      <c r="X171" s="158">
        <v>0</v>
      </c>
      <c r="Y171" s="158">
        <f>X171*K171</f>
        <v>0</v>
      </c>
      <c r="Z171" s="158">
        <v>5.0000000000000001E-3</v>
      </c>
      <c r="AA171" s="159">
        <f>Z171*K171</f>
        <v>0.04</v>
      </c>
      <c r="AR171" s="18" t="s">
        <v>145</v>
      </c>
      <c r="AT171" s="18" t="s">
        <v>141</v>
      </c>
      <c r="AU171" s="18" t="s">
        <v>101</v>
      </c>
      <c r="AY171" s="18" t="s">
        <v>140</v>
      </c>
      <c r="BE171" s="101">
        <f>IF(U171="základní",N171,0)</f>
        <v>0</v>
      </c>
      <c r="BF171" s="101">
        <f>IF(U171="snížená",N171,0)</f>
        <v>0</v>
      </c>
      <c r="BG171" s="101">
        <f>IF(U171="zákl. přenesená",N171,0)</f>
        <v>0</v>
      </c>
      <c r="BH171" s="101">
        <f>IF(U171="sníž. přenesená",N171,0)</f>
        <v>0</v>
      </c>
      <c r="BI171" s="101">
        <f>IF(U171="nulová",N171,0)</f>
        <v>0</v>
      </c>
      <c r="BJ171" s="18" t="s">
        <v>85</v>
      </c>
      <c r="BK171" s="101">
        <f>ROUND(L171*K171,2)</f>
        <v>0</v>
      </c>
      <c r="BL171" s="18" t="s">
        <v>145</v>
      </c>
      <c r="BM171" s="18" t="s">
        <v>252</v>
      </c>
    </row>
    <row r="172" spans="2:65" s="10" customFormat="1" ht="22.5" customHeight="1">
      <c r="B172" s="164"/>
      <c r="C172" s="165"/>
      <c r="D172" s="165"/>
      <c r="E172" s="166" t="s">
        <v>5</v>
      </c>
      <c r="F172" s="233" t="s">
        <v>243</v>
      </c>
      <c r="G172" s="234"/>
      <c r="H172" s="234"/>
      <c r="I172" s="234"/>
      <c r="J172" s="165"/>
      <c r="K172" s="167">
        <v>8</v>
      </c>
      <c r="L172" s="165"/>
      <c r="M172" s="165"/>
      <c r="N172" s="165"/>
      <c r="O172" s="165"/>
      <c r="P172" s="165"/>
      <c r="Q172" s="165"/>
      <c r="R172" s="168"/>
      <c r="T172" s="169"/>
      <c r="U172" s="165"/>
      <c r="V172" s="165"/>
      <c r="W172" s="165"/>
      <c r="X172" s="165"/>
      <c r="Y172" s="165"/>
      <c r="Z172" s="165"/>
      <c r="AA172" s="170"/>
      <c r="AT172" s="171" t="s">
        <v>172</v>
      </c>
      <c r="AU172" s="171" t="s">
        <v>101</v>
      </c>
      <c r="AV172" s="10" t="s">
        <v>101</v>
      </c>
      <c r="AW172" s="10" t="s">
        <v>35</v>
      </c>
      <c r="AX172" s="10" t="s">
        <v>85</v>
      </c>
      <c r="AY172" s="171" t="s">
        <v>140</v>
      </c>
    </row>
    <row r="173" spans="2:65" s="1" customFormat="1" ht="44.25" customHeight="1">
      <c r="B173" s="124"/>
      <c r="C173" s="153" t="s">
        <v>253</v>
      </c>
      <c r="D173" s="153" t="s">
        <v>141</v>
      </c>
      <c r="E173" s="154" t="s">
        <v>254</v>
      </c>
      <c r="F173" s="221" t="s">
        <v>255</v>
      </c>
      <c r="G173" s="221"/>
      <c r="H173" s="221"/>
      <c r="I173" s="221"/>
      <c r="J173" s="155" t="s">
        <v>176</v>
      </c>
      <c r="K173" s="156">
        <v>17</v>
      </c>
      <c r="L173" s="227">
        <v>0</v>
      </c>
      <c r="M173" s="227"/>
      <c r="N173" s="228">
        <f>ROUND(L173*K173,2)</f>
        <v>0</v>
      </c>
      <c r="O173" s="228"/>
      <c r="P173" s="228"/>
      <c r="Q173" s="228"/>
      <c r="R173" s="127"/>
      <c r="T173" s="157" t="s">
        <v>5</v>
      </c>
      <c r="U173" s="44" t="s">
        <v>42</v>
      </c>
      <c r="V173" s="36"/>
      <c r="W173" s="158">
        <f>V173*K173</f>
        <v>0</v>
      </c>
      <c r="X173" s="158">
        <v>0</v>
      </c>
      <c r="Y173" s="158">
        <f>X173*K173</f>
        <v>0</v>
      </c>
      <c r="Z173" s="158">
        <v>2E-3</v>
      </c>
      <c r="AA173" s="159">
        <f>Z173*K173</f>
        <v>3.4000000000000002E-2</v>
      </c>
      <c r="AR173" s="18" t="s">
        <v>145</v>
      </c>
      <c r="AT173" s="18" t="s">
        <v>141</v>
      </c>
      <c r="AU173" s="18" t="s">
        <v>101</v>
      </c>
      <c r="AY173" s="18" t="s">
        <v>140</v>
      </c>
      <c r="BE173" s="101">
        <f>IF(U173="základní",N173,0)</f>
        <v>0</v>
      </c>
      <c r="BF173" s="101">
        <f>IF(U173="snížená",N173,0)</f>
        <v>0</v>
      </c>
      <c r="BG173" s="101">
        <f>IF(U173="zákl. přenesená",N173,0)</f>
        <v>0</v>
      </c>
      <c r="BH173" s="101">
        <f>IF(U173="sníž. přenesená",N173,0)</f>
        <v>0</v>
      </c>
      <c r="BI173" s="101">
        <f>IF(U173="nulová",N173,0)</f>
        <v>0</v>
      </c>
      <c r="BJ173" s="18" t="s">
        <v>85</v>
      </c>
      <c r="BK173" s="101">
        <f>ROUND(L173*K173,2)</f>
        <v>0</v>
      </c>
      <c r="BL173" s="18" t="s">
        <v>145</v>
      </c>
      <c r="BM173" s="18" t="s">
        <v>256</v>
      </c>
    </row>
    <row r="174" spans="2:65" s="10" customFormat="1" ht="22.5" customHeight="1">
      <c r="B174" s="164"/>
      <c r="C174" s="165"/>
      <c r="D174" s="165"/>
      <c r="E174" s="166" t="s">
        <v>5</v>
      </c>
      <c r="F174" s="233" t="s">
        <v>257</v>
      </c>
      <c r="G174" s="234"/>
      <c r="H174" s="234"/>
      <c r="I174" s="234"/>
      <c r="J174" s="165"/>
      <c r="K174" s="167">
        <v>17</v>
      </c>
      <c r="L174" s="165"/>
      <c r="M174" s="165"/>
      <c r="N174" s="165"/>
      <c r="O174" s="165"/>
      <c r="P174" s="165"/>
      <c r="Q174" s="165"/>
      <c r="R174" s="168"/>
      <c r="T174" s="169"/>
      <c r="U174" s="165"/>
      <c r="V174" s="165"/>
      <c r="W174" s="165"/>
      <c r="X174" s="165"/>
      <c r="Y174" s="165"/>
      <c r="Z174" s="165"/>
      <c r="AA174" s="170"/>
      <c r="AT174" s="171" t="s">
        <v>172</v>
      </c>
      <c r="AU174" s="171" t="s">
        <v>101</v>
      </c>
      <c r="AV174" s="10" t="s">
        <v>101</v>
      </c>
      <c r="AW174" s="10" t="s">
        <v>35</v>
      </c>
      <c r="AX174" s="10" t="s">
        <v>85</v>
      </c>
      <c r="AY174" s="171" t="s">
        <v>140</v>
      </c>
    </row>
    <row r="175" spans="2:65" s="9" customFormat="1" ht="29.85" customHeight="1">
      <c r="B175" s="142"/>
      <c r="C175" s="143"/>
      <c r="D175" s="152" t="s">
        <v>114</v>
      </c>
      <c r="E175" s="152"/>
      <c r="F175" s="152"/>
      <c r="G175" s="152"/>
      <c r="H175" s="152"/>
      <c r="I175" s="152"/>
      <c r="J175" s="152"/>
      <c r="K175" s="152"/>
      <c r="L175" s="152"/>
      <c r="M175" s="152"/>
      <c r="N175" s="219">
        <f>BK175</f>
        <v>0</v>
      </c>
      <c r="O175" s="220"/>
      <c r="P175" s="220"/>
      <c r="Q175" s="220"/>
      <c r="R175" s="145"/>
      <c r="T175" s="146"/>
      <c r="U175" s="143"/>
      <c r="V175" s="143"/>
      <c r="W175" s="147">
        <f>SUM(W176:W181)</f>
        <v>0</v>
      </c>
      <c r="X175" s="143"/>
      <c r="Y175" s="147">
        <f>SUM(Y176:Y181)</f>
        <v>0</v>
      </c>
      <c r="Z175" s="143"/>
      <c r="AA175" s="148">
        <f>SUM(AA176:AA181)</f>
        <v>0</v>
      </c>
      <c r="AR175" s="149" t="s">
        <v>85</v>
      </c>
      <c r="AT175" s="150" t="s">
        <v>76</v>
      </c>
      <c r="AU175" s="150" t="s">
        <v>85</v>
      </c>
      <c r="AY175" s="149" t="s">
        <v>140</v>
      </c>
      <c r="BK175" s="151">
        <f>SUM(BK176:BK181)</f>
        <v>0</v>
      </c>
    </row>
    <row r="176" spans="2:65" s="1" customFormat="1" ht="31.5" customHeight="1">
      <c r="B176" s="124"/>
      <c r="C176" s="153" t="s">
        <v>258</v>
      </c>
      <c r="D176" s="153" t="s">
        <v>141</v>
      </c>
      <c r="E176" s="154" t="s">
        <v>259</v>
      </c>
      <c r="F176" s="221" t="s">
        <v>260</v>
      </c>
      <c r="G176" s="221"/>
      <c r="H176" s="221"/>
      <c r="I176" s="221"/>
      <c r="J176" s="155" t="s">
        <v>261</v>
      </c>
      <c r="K176" s="156">
        <v>0.34100000000000003</v>
      </c>
      <c r="L176" s="227">
        <v>0</v>
      </c>
      <c r="M176" s="227"/>
      <c r="N176" s="228">
        <f t="shared" ref="N176:N181" si="5">ROUND(L176*K176,2)</f>
        <v>0</v>
      </c>
      <c r="O176" s="228"/>
      <c r="P176" s="228"/>
      <c r="Q176" s="228"/>
      <c r="R176" s="127"/>
      <c r="T176" s="157" t="s">
        <v>5</v>
      </c>
      <c r="U176" s="44" t="s">
        <v>42</v>
      </c>
      <c r="V176" s="36"/>
      <c r="W176" s="158">
        <f t="shared" ref="W176:W181" si="6">V176*K176</f>
        <v>0</v>
      </c>
      <c r="X176" s="158">
        <v>0</v>
      </c>
      <c r="Y176" s="158">
        <f t="shared" ref="Y176:Y181" si="7">X176*K176</f>
        <v>0</v>
      </c>
      <c r="Z176" s="158">
        <v>0</v>
      </c>
      <c r="AA176" s="159">
        <f t="shared" ref="AA176:AA181" si="8">Z176*K176</f>
        <v>0</v>
      </c>
      <c r="AR176" s="18" t="s">
        <v>145</v>
      </c>
      <c r="AT176" s="18" t="s">
        <v>141</v>
      </c>
      <c r="AU176" s="18" t="s">
        <v>101</v>
      </c>
      <c r="AY176" s="18" t="s">
        <v>140</v>
      </c>
      <c r="BE176" s="101">
        <f t="shared" ref="BE176:BE181" si="9">IF(U176="základní",N176,0)</f>
        <v>0</v>
      </c>
      <c r="BF176" s="101">
        <f t="shared" ref="BF176:BF181" si="10">IF(U176="snížená",N176,0)</f>
        <v>0</v>
      </c>
      <c r="BG176" s="101">
        <f t="shared" ref="BG176:BG181" si="11">IF(U176="zákl. přenesená",N176,0)</f>
        <v>0</v>
      </c>
      <c r="BH176" s="101">
        <f t="shared" ref="BH176:BH181" si="12">IF(U176="sníž. přenesená",N176,0)</f>
        <v>0</v>
      </c>
      <c r="BI176" s="101">
        <f t="shared" ref="BI176:BI181" si="13">IF(U176="nulová",N176,0)</f>
        <v>0</v>
      </c>
      <c r="BJ176" s="18" t="s">
        <v>85</v>
      </c>
      <c r="BK176" s="101">
        <f t="shared" ref="BK176:BK181" si="14">ROUND(L176*K176,2)</f>
        <v>0</v>
      </c>
      <c r="BL176" s="18" t="s">
        <v>145</v>
      </c>
      <c r="BM176" s="18" t="s">
        <v>262</v>
      </c>
    </row>
    <row r="177" spans="2:65" s="1" customFormat="1" ht="44.25" customHeight="1">
      <c r="B177" s="124"/>
      <c r="C177" s="153" t="s">
        <v>263</v>
      </c>
      <c r="D177" s="153" t="s">
        <v>141</v>
      </c>
      <c r="E177" s="154" t="s">
        <v>264</v>
      </c>
      <c r="F177" s="221" t="s">
        <v>265</v>
      </c>
      <c r="G177" s="221"/>
      <c r="H177" s="221"/>
      <c r="I177" s="221"/>
      <c r="J177" s="155" t="s">
        <v>261</v>
      </c>
      <c r="K177" s="156">
        <v>0.34100000000000003</v>
      </c>
      <c r="L177" s="227">
        <v>0</v>
      </c>
      <c r="M177" s="227"/>
      <c r="N177" s="228">
        <f t="shared" si="5"/>
        <v>0</v>
      </c>
      <c r="O177" s="228"/>
      <c r="P177" s="228"/>
      <c r="Q177" s="228"/>
      <c r="R177" s="127"/>
      <c r="T177" s="157" t="s">
        <v>5</v>
      </c>
      <c r="U177" s="44" t="s">
        <v>42</v>
      </c>
      <c r="V177" s="36"/>
      <c r="W177" s="158">
        <f t="shared" si="6"/>
        <v>0</v>
      </c>
      <c r="X177" s="158">
        <v>0</v>
      </c>
      <c r="Y177" s="158">
        <f t="shared" si="7"/>
        <v>0</v>
      </c>
      <c r="Z177" s="158">
        <v>0</v>
      </c>
      <c r="AA177" s="159">
        <f t="shared" si="8"/>
        <v>0</v>
      </c>
      <c r="AR177" s="18" t="s">
        <v>145</v>
      </c>
      <c r="AT177" s="18" t="s">
        <v>141</v>
      </c>
      <c r="AU177" s="18" t="s">
        <v>101</v>
      </c>
      <c r="AY177" s="18" t="s">
        <v>140</v>
      </c>
      <c r="BE177" s="101">
        <f t="shared" si="9"/>
        <v>0</v>
      </c>
      <c r="BF177" s="101">
        <f t="shared" si="10"/>
        <v>0</v>
      </c>
      <c r="BG177" s="101">
        <f t="shared" si="11"/>
        <v>0</v>
      </c>
      <c r="BH177" s="101">
        <f t="shared" si="12"/>
        <v>0</v>
      </c>
      <c r="BI177" s="101">
        <f t="shared" si="13"/>
        <v>0</v>
      </c>
      <c r="BJ177" s="18" t="s">
        <v>85</v>
      </c>
      <c r="BK177" s="101">
        <f t="shared" si="14"/>
        <v>0</v>
      </c>
      <c r="BL177" s="18" t="s">
        <v>145</v>
      </c>
      <c r="BM177" s="18" t="s">
        <v>266</v>
      </c>
    </row>
    <row r="178" spans="2:65" s="1" customFormat="1" ht="31.5" customHeight="1">
      <c r="B178" s="124"/>
      <c r="C178" s="153" t="s">
        <v>267</v>
      </c>
      <c r="D178" s="153" t="s">
        <v>141</v>
      </c>
      <c r="E178" s="154" t="s">
        <v>268</v>
      </c>
      <c r="F178" s="221" t="s">
        <v>269</v>
      </c>
      <c r="G178" s="221"/>
      <c r="H178" s="221"/>
      <c r="I178" s="221"/>
      <c r="J178" s="155" t="s">
        <v>261</v>
      </c>
      <c r="K178" s="156">
        <v>0.34100000000000003</v>
      </c>
      <c r="L178" s="227">
        <v>0</v>
      </c>
      <c r="M178" s="227"/>
      <c r="N178" s="228">
        <f t="shared" si="5"/>
        <v>0</v>
      </c>
      <c r="O178" s="228"/>
      <c r="P178" s="228"/>
      <c r="Q178" s="228"/>
      <c r="R178" s="127"/>
      <c r="T178" s="157" t="s">
        <v>5</v>
      </c>
      <c r="U178" s="44" t="s">
        <v>42</v>
      </c>
      <c r="V178" s="36"/>
      <c r="W178" s="158">
        <f t="shared" si="6"/>
        <v>0</v>
      </c>
      <c r="X178" s="158">
        <v>0</v>
      </c>
      <c r="Y178" s="158">
        <f t="shared" si="7"/>
        <v>0</v>
      </c>
      <c r="Z178" s="158">
        <v>0</v>
      </c>
      <c r="AA178" s="159">
        <f t="shared" si="8"/>
        <v>0</v>
      </c>
      <c r="AR178" s="18" t="s">
        <v>145</v>
      </c>
      <c r="AT178" s="18" t="s">
        <v>141</v>
      </c>
      <c r="AU178" s="18" t="s">
        <v>101</v>
      </c>
      <c r="AY178" s="18" t="s">
        <v>140</v>
      </c>
      <c r="BE178" s="101">
        <f t="shared" si="9"/>
        <v>0</v>
      </c>
      <c r="BF178" s="101">
        <f t="shared" si="10"/>
        <v>0</v>
      </c>
      <c r="BG178" s="101">
        <f t="shared" si="11"/>
        <v>0</v>
      </c>
      <c r="BH178" s="101">
        <f t="shared" si="12"/>
        <v>0</v>
      </c>
      <c r="BI178" s="101">
        <f t="shared" si="13"/>
        <v>0</v>
      </c>
      <c r="BJ178" s="18" t="s">
        <v>85</v>
      </c>
      <c r="BK178" s="101">
        <f t="shared" si="14"/>
        <v>0</v>
      </c>
      <c r="BL178" s="18" t="s">
        <v>145</v>
      </c>
      <c r="BM178" s="18" t="s">
        <v>270</v>
      </c>
    </row>
    <row r="179" spans="2:65" s="1" customFormat="1" ht="31.5" customHeight="1">
      <c r="B179" s="124"/>
      <c r="C179" s="153" t="s">
        <v>271</v>
      </c>
      <c r="D179" s="153" t="s">
        <v>141</v>
      </c>
      <c r="E179" s="154" t="s">
        <v>272</v>
      </c>
      <c r="F179" s="221" t="s">
        <v>273</v>
      </c>
      <c r="G179" s="221"/>
      <c r="H179" s="221"/>
      <c r="I179" s="221"/>
      <c r="J179" s="155" t="s">
        <v>261</v>
      </c>
      <c r="K179" s="156">
        <v>0.34100000000000003</v>
      </c>
      <c r="L179" s="227">
        <v>0</v>
      </c>
      <c r="M179" s="227"/>
      <c r="N179" s="228">
        <f t="shared" si="5"/>
        <v>0</v>
      </c>
      <c r="O179" s="228"/>
      <c r="P179" s="228"/>
      <c r="Q179" s="228"/>
      <c r="R179" s="127"/>
      <c r="T179" s="157" t="s">
        <v>5</v>
      </c>
      <c r="U179" s="44" t="s">
        <v>42</v>
      </c>
      <c r="V179" s="36"/>
      <c r="W179" s="158">
        <f t="shared" si="6"/>
        <v>0</v>
      </c>
      <c r="X179" s="158">
        <v>0</v>
      </c>
      <c r="Y179" s="158">
        <f t="shared" si="7"/>
        <v>0</v>
      </c>
      <c r="Z179" s="158">
        <v>0</v>
      </c>
      <c r="AA179" s="159">
        <f t="shared" si="8"/>
        <v>0</v>
      </c>
      <c r="AR179" s="18" t="s">
        <v>145</v>
      </c>
      <c r="AT179" s="18" t="s">
        <v>141</v>
      </c>
      <c r="AU179" s="18" t="s">
        <v>101</v>
      </c>
      <c r="AY179" s="18" t="s">
        <v>140</v>
      </c>
      <c r="BE179" s="101">
        <f t="shared" si="9"/>
        <v>0</v>
      </c>
      <c r="BF179" s="101">
        <f t="shared" si="10"/>
        <v>0</v>
      </c>
      <c r="BG179" s="101">
        <f t="shared" si="11"/>
        <v>0</v>
      </c>
      <c r="BH179" s="101">
        <f t="shared" si="12"/>
        <v>0</v>
      </c>
      <c r="BI179" s="101">
        <f t="shared" si="13"/>
        <v>0</v>
      </c>
      <c r="BJ179" s="18" t="s">
        <v>85</v>
      </c>
      <c r="BK179" s="101">
        <f t="shared" si="14"/>
        <v>0</v>
      </c>
      <c r="BL179" s="18" t="s">
        <v>145</v>
      </c>
      <c r="BM179" s="18" t="s">
        <v>274</v>
      </c>
    </row>
    <row r="180" spans="2:65" s="1" customFormat="1" ht="44.25" customHeight="1">
      <c r="B180" s="124"/>
      <c r="C180" s="153" t="s">
        <v>275</v>
      </c>
      <c r="D180" s="153" t="s">
        <v>141</v>
      </c>
      <c r="E180" s="154" t="s">
        <v>276</v>
      </c>
      <c r="F180" s="221" t="s">
        <v>277</v>
      </c>
      <c r="G180" s="221"/>
      <c r="H180" s="221"/>
      <c r="I180" s="221"/>
      <c r="J180" s="155" t="s">
        <v>261</v>
      </c>
      <c r="K180" s="156">
        <v>0.3</v>
      </c>
      <c r="L180" s="227">
        <v>0</v>
      </c>
      <c r="M180" s="227"/>
      <c r="N180" s="228">
        <f t="shared" si="5"/>
        <v>0</v>
      </c>
      <c r="O180" s="228"/>
      <c r="P180" s="228"/>
      <c r="Q180" s="228"/>
      <c r="R180" s="127"/>
      <c r="T180" s="157" t="s">
        <v>5</v>
      </c>
      <c r="U180" s="44" t="s">
        <v>42</v>
      </c>
      <c r="V180" s="36"/>
      <c r="W180" s="158">
        <f t="shared" si="6"/>
        <v>0</v>
      </c>
      <c r="X180" s="158">
        <v>0</v>
      </c>
      <c r="Y180" s="158">
        <f t="shared" si="7"/>
        <v>0</v>
      </c>
      <c r="Z180" s="158">
        <v>0</v>
      </c>
      <c r="AA180" s="159">
        <f t="shared" si="8"/>
        <v>0</v>
      </c>
      <c r="AR180" s="18" t="s">
        <v>145</v>
      </c>
      <c r="AT180" s="18" t="s">
        <v>141</v>
      </c>
      <c r="AU180" s="18" t="s">
        <v>101</v>
      </c>
      <c r="AY180" s="18" t="s">
        <v>140</v>
      </c>
      <c r="BE180" s="101">
        <f t="shared" si="9"/>
        <v>0</v>
      </c>
      <c r="BF180" s="101">
        <f t="shared" si="10"/>
        <v>0</v>
      </c>
      <c r="BG180" s="101">
        <f t="shared" si="11"/>
        <v>0</v>
      </c>
      <c r="BH180" s="101">
        <f t="shared" si="12"/>
        <v>0</v>
      </c>
      <c r="BI180" s="101">
        <f t="shared" si="13"/>
        <v>0</v>
      </c>
      <c r="BJ180" s="18" t="s">
        <v>85</v>
      </c>
      <c r="BK180" s="101">
        <f t="shared" si="14"/>
        <v>0</v>
      </c>
      <c r="BL180" s="18" t="s">
        <v>145</v>
      </c>
      <c r="BM180" s="18" t="s">
        <v>278</v>
      </c>
    </row>
    <row r="181" spans="2:65" s="1" customFormat="1" ht="31.5" customHeight="1">
      <c r="B181" s="124"/>
      <c r="C181" s="153" t="s">
        <v>279</v>
      </c>
      <c r="D181" s="153" t="s">
        <v>141</v>
      </c>
      <c r="E181" s="154" t="s">
        <v>280</v>
      </c>
      <c r="F181" s="221" t="s">
        <v>281</v>
      </c>
      <c r="G181" s="221"/>
      <c r="H181" s="221"/>
      <c r="I181" s="221"/>
      <c r="J181" s="155" t="s">
        <v>261</v>
      </c>
      <c r="K181" s="156">
        <v>0.34100000000000003</v>
      </c>
      <c r="L181" s="227">
        <v>0</v>
      </c>
      <c r="M181" s="227"/>
      <c r="N181" s="228">
        <f t="shared" si="5"/>
        <v>0</v>
      </c>
      <c r="O181" s="228"/>
      <c r="P181" s="228"/>
      <c r="Q181" s="228"/>
      <c r="R181" s="127"/>
      <c r="T181" s="157" t="s">
        <v>5</v>
      </c>
      <c r="U181" s="44" t="s">
        <v>42</v>
      </c>
      <c r="V181" s="36"/>
      <c r="W181" s="158">
        <f t="shared" si="6"/>
        <v>0</v>
      </c>
      <c r="X181" s="158">
        <v>0</v>
      </c>
      <c r="Y181" s="158">
        <f t="shared" si="7"/>
        <v>0</v>
      </c>
      <c r="Z181" s="158">
        <v>0</v>
      </c>
      <c r="AA181" s="159">
        <f t="shared" si="8"/>
        <v>0</v>
      </c>
      <c r="AR181" s="18" t="s">
        <v>145</v>
      </c>
      <c r="AT181" s="18" t="s">
        <v>141</v>
      </c>
      <c r="AU181" s="18" t="s">
        <v>101</v>
      </c>
      <c r="AY181" s="18" t="s">
        <v>140</v>
      </c>
      <c r="BE181" s="101">
        <f t="shared" si="9"/>
        <v>0</v>
      </c>
      <c r="BF181" s="101">
        <f t="shared" si="10"/>
        <v>0</v>
      </c>
      <c r="BG181" s="101">
        <f t="shared" si="11"/>
        <v>0</v>
      </c>
      <c r="BH181" s="101">
        <f t="shared" si="12"/>
        <v>0</v>
      </c>
      <c r="BI181" s="101">
        <f t="shared" si="13"/>
        <v>0</v>
      </c>
      <c r="BJ181" s="18" t="s">
        <v>85</v>
      </c>
      <c r="BK181" s="101">
        <f t="shared" si="14"/>
        <v>0</v>
      </c>
      <c r="BL181" s="18" t="s">
        <v>145</v>
      </c>
      <c r="BM181" s="18" t="s">
        <v>282</v>
      </c>
    </row>
    <row r="182" spans="2:65" s="9" customFormat="1" ht="37.35" customHeight="1">
      <c r="B182" s="142"/>
      <c r="C182" s="143"/>
      <c r="D182" s="144" t="s">
        <v>115</v>
      </c>
      <c r="E182" s="144"/>
      <c r="F182" s="144"/>
      <c r="G182" s="144"/>
      <c r="H182" s="144"/>
      <c r="I182" s="144"/>
      <c r="J182" s="144"/>
      <c r="K182" s="144"/>
      <c r="L182" s="144"/>
      <c r="M182" s="144"/>
      <c r="N182" s="231">
        <f>BK182</f>
        <v>0</v>
      </c>
      <c r="O182" s="232"/>
      <c r="P182" s="232"/>
      <c r="Q182" s="232"/>
      <c r="R182" s="145"/>
      <c r="T182" s="146"/>
      <c r="U182" s="143"/>
      <c r="V182" s="143"/>
      <c r="W182" s="147">
        <f>W183+W249</f>
        <v>0</v>
      </c>
      <c r="X182" s="143"/>
      <c r="Y182" s="147">
        <f>Y183+Y249</f>
        <v>7.8670000000000018E-2</v>
      </c>
      <c r="Z182" s="143"/>
      <c r="AA182" s="148">
        <f>AA183+AA249</f>
        <v>0</v>
      </c>
      <c r="AR182" s="149" t="s">
        <v>101</v>
      </c>
      <c r="AT182" s="150" t="s">
        <v>76</v>
      </c>
      <c r="AU182" s="150" t="s">
        <v>77</v>
      </c>
      <c r="AY182" s="149" t="s">
        <v>140</v>
      </c>
      <c r="BK182" s="151">
        <f>BK183+BK249</f>
        <v>0</v>
      </c>
    </row>
    <row r="183" spans="2:65" s="9" customFormat="1" ht="19.899999999999999" customHeight="1">
      <c r="B183" s="142"/>
      <c r="C183" s="143"/>
      <c r="D183" s="152" t="s">
        <v>116</v>
      </c>
      <c r="E183" s="152"/>
      <c r="F183" s="152"/>
      <c r="G183" s="152"/>
      <c r="H183" s="152"/>
      <c r="I183" s="152"/>
      <c r="J183" s="152"/>
      <c r="K183" s="152"/>
      <c r="L183" s="152"/>
      <c r="M183" s="152"/>
      <c r="N183" s="219">
        <f>BK183</f>
        <v>0</v>
      </c>
      <c r="O183" s="220"/>
      <c r="P183" s="220"/>
      <c r="Q183" s="220"/>
      <c r="R183" s="145"/>
      <c r="T183" s="146"/>
      <c r="U183" s="143"/>
      <c r="V183" s="143"/>
      <c r="W183" s="147">
        <f>SUM(W184:W248)</f>
        <v>0</v>
      </c>
      <c r="X183" s="143"/>
      <c r="Y183" s="147">
        <f>SUM(Y184:Y248)</f>
        <v>7.8670000000000018E-2</v>
      </c>
      <c r="Z183" s="143"/>
      <c r="AA183" s="148">
        <f>SUM(AA184:AA248)</f>
        <v>0</v>
      </c>
      <c r="AR183" s="149" t="s">
        <v>101</v>
      </c>
      <c r="AT183" s="150" t="s">
        <v>76</v>
      </c>
      <c r="AU183" s="150" t="s">
        <v>85</v>
      </c>
      <c r="AY183" s="149" t="s">
        <v>140</v>
      </c>
      <c r="BK183" s="151">
        <f>SUM(BK184:BK248)</f>
        <v>0</v>
      </c>
    </row>
    <row r="184" spans="2:65" s="1" customFormat="1" ht="31.5" customHeight="1">
      <c r="B184" s="124"/>
      <c r="C184" s="153" t="s">
        <v>283</v>
      </c>
      <c r="D184" s="153" t="s">
        <v>141</v>
      </c>
      <c r="E184" s="154" t="s">
        <v>284</v>
      </c>
      <c r="F184" s="221" t="s">
        <v>285</v>
      </c>
      <c r="G184" s="221"/>
      <c r="H184" s="221"/>
      <c r="I184" s="221"/>
      <c r="J184" s="155" t="s">
        <v>176</v>
      </c>
      <c r="K184" s="156">
        <v>6</v>
      </c>
      <c r="L184" s="227">
        <v>0</v>
      </c>
      <c r="M184" s="227"/>
      <c r="N184" s="228">
        <f>ROUND(L184*K184,2)</f>
        <v>0</v>
      </c>
      <c r="O184" s="228"/>
      <c r="P184" s="228"/>
      <c r="Q184" s="228"/>
      <c r="R184" s="127"/>
      <c r="T184" s="157" t="s">
        <v>5</v>
      </c>
      <c r="U184" s="44" t="s">
        <v>42</v>
      </c>
      <c r="V184" s="36"/>
      <c r="W184" s="158">
        <f>V184*K184</f>
        <v>0</v>
      </c>
      <c r="X184" s="158">
        <v>0</v>
      </c>
      <c r="Y184" s="158">
        <f>X184*K184</f>
        <v>0</v>
      </c>
      <c r="Z184" s="158">
        <v>0</v>
      </c>
      <c r="AA184" s="159">
        <f>Z184*K184</f>
        <v>0</v>
      </c>
      <c r="AR184" s="18" t="s">
        <v>208</v>
      </c>
      <c r="AT184" s="18" t="s">
        <v>141</v>
      </c>
      <c r="AU184" s="18" t="s">
        <v>101</v>
      </c>
      <c r="AY184" s="18" t="s">
        <v>140</v>
      </c>
      <c r="BE184" s="101">
        <f>IF(U184="základní",N184,0)</f>
        <v>0</v>
      </c>
      <c r="BF184" s="101">
        <f>IF(U184="snížená",N184,0)</f>
        <v>0</v>
      </c>
      <c r="BG184" s="101">
        <f>IF(U184="zákl. přenesená",N184,0)</f>
        <v>0</v>
      </c>
      <c r="BH184" s="101">
        <f>IF(U184="sníž. přenesená",N184,0)</f>
        <v>0</v>
      </c>
      <c r="BI184" s="101">
        <f>IF(U184="nulová",N184,0)</f>
        <v>0</v>
      </c>
      <c r="BJ184" s="18" t="s">
        <v>85</v>
      </c>
      <c r="BK184" s="101">
        <f>ROUND(L184*K184,2)</f>
        <v>0</v>
      </c>
      <c r="BL184" s="18" t="s">
        <v>208</v>
      </c>
      <c r="BM184" s="18" t="s">
        <v>286</v>
      </c>
    </row>
    <row r="185" spans="2:65" s="1" customFormat="1" ht="22.5" customHeight="1">
      <c r="B185" s="124"/>
      <c r="C185" s="160" t="s">
        <v>287</v>
      </c>
      <c r="D185" s="160" t="s">
        <v>166</v>
      </c>
      <c r="E185" s="161" t="s">
        <v>288</v>
      </c>
      <c r="F185" s="235" t="s">
        <v>289</v>
      </c>
      <c r="G185" s="235"/>
      <c r="H185" s="235"/>
      <c r="I185" s="235"/>
      <c r="J185" s="162" t="s">
        <v>176</v>
      </c>
      <c r="K185" s="163">
        <v>6</v>
      </c>
      <c r="L185" s="236">
        <v>0</v>
      </c>
      <c r="M185" s="236"/>
      <c r="N185" s="237">
        <f>ROUND(L185*K185,2)</f>
        <v>0</v>
      </c>
      <c r="O185" s="228"/>
      <c r="P185" s="228"/>
      <c r="Q185" s="228"/>
      <c r="R185" s="127"/>
      <c r="T185" s="157" t="s">
        <v>5</v>
      </c>
      <c r="U185" s="44" t="s">
        <v>42</v>
      </c>
      <c r="V185" s="36"/>
      <c r="W185" s="158">
        <f>V185*K185</f>
        <v>0</v>
      </c>
      <c r="X185" s="158">
        <v>6.9999999999999994E-5</v>
      </c>
      <c r="Y185" s="158">
        <f>X185*K185</f>
        <v>4.1999999999999996E-4</v>
      </c>
      <c r="Z185" s="158">
        <v>0</v>
      </c>
      <c r="AA185" s="159">
        <f>Z185*K185</f>
        <v>0</v>
      </c>
      <c r="AR185" s="18" t="s">
        <v>279</v>
      </c>
      <c r="AT185" s="18" t="s">
        <v>166</v>
      </c>
      <c r="AU185" s="18" t="s">
        <v>101</v>
      </c>
      <c r="AY185" s="18" t="s">
        <v>140</v>
      </c>
      <c r="BE185" s="101">
        <f>IF(U185="základní",N185,0)</f>
        <v>0</v>
      </c>
      <c r="BF185" s="101">
        <f>IF(U185="snížená",N185,0)</f>
        <v>0</v>
      </c>
      <c r="BG185" s="101">
        <f>IF(U185="zákl. přenesená",N185,0)</f>
        <v>0</v>
      </c>
      <c r="BH185" s="101">
        <f>IF(U185="sníž. přenesená",N185,0)</f>
        <v>0</v>
      </c>
      <c r="BI185" s="101">
        <f>IF(U185="nulová",N185,0)</f>
        <v>0</v>
      </c>
      <c r="BJ185" s="18" t="s">
        <v>85</v>
      </c>
      <c r="BK185" s="101">
        <f>ROUND(L185*K185,2)</f>
        <v>0</v>
      </c>
      <c r="BL185" s="18" t="s">
        <v>208</v>
      </c>
      <c r="BM185" s="18" t="s">
        <v>290</v>
      </c>
    </row>
    <row r="186" spans="2:65" s="10" customFormat="1" ht="22.5" customHeight="1">
      <c r="B186" s="164"/>
      <c r="C186" s="165"/>
      <c r="D186" s="165"/>
      <c r="E186" s="166" t="s">
        <v>5</v>
      </c>
      <c r="F186" s="233" t="s">
        <v>291</v>
      </c>
      <c r="G186" s="234"/>
      <c r="H186" s="234"/>
      <c r="I186" s="234"/>
      <c r="J186" s="165"/>
      <c r="K186" s="167">
        <v>6</v>
      </c>
      <c r="L186" s="165"/>
      <c r="M186" s="165"/>
      <c r="N186" s="165"/>
      <c r="O186" s="165"/>
      <c r="P186" s="165"/>
      <c r="Q186" s="165"/>
      <c r="R186" s="168"/>
      <c r="T186" s="169"/>
      <c r="U186" s="165"/>
      <c r="V186" s="165"/>
      <c r="W186" s="165"/>
      <c r="X186" s="165"/>
      <c r="Y186" s="165"/>
      <c r="Z186" s="165"/>
      <c r="AA186" s="170"/>
      <c r="AT186" s="171" t="s">
        <v>172</v>
      </c>
      <c r="AU186" s="171" t="s">
        <v>101</v>
      </c>
      <c r="AV186" s="10" t="s">
        <v>101</v>
      </c>
      <c r="AW186" s="10" t="s">
        <v>35</v>
      </c>
      <c r="AX186" s="10" t="s">
        <v>85</v>
      </c>
      <c r="AY186" s="171" t="s">
        <v>140</v>
      </c>
    </row>
    <row r="187" spans="2:65" s="1" customFormat="1" ht="22.5" customHeight="1">
      <c r="B187" s="124"/>
      <c r="C187" s="153" t="s">
        <v>292</v>
      </c>
      <c r="D187" s="153" t="s">
        <v>141</v>
      </c>
      <c r="E187" s="154" t="s">
        <v>293</v>
      </c>
      <c r="F187" s="221" t="s">
        <v>294</v>
      </c>
      <c r="G187" s="221"/>
      <c r="H187" s="221"/>
      <c r="I187" s="221"/>
      <c r="J187" s="155" t="s">
        <v>163</v>
      </c>
      <c r="K187" s="156">
        <v>15</v>
      </c>
      <c r="L187" s="227">
        <v>0</v>
      </c>
      <c r="M187" s="227"/>
      <c r="N187" s="228">
        <f>ROUND(L187*K187,2)</f>
        <v>0</v>
      </c>
      <c r="O187" s="228"/>
      <c r="P187" s="228"/>
      <c r="Q187" s="228"/>
      <c r="R187" s="127"/>
      <c r="T187" s="157" t="s">
        <v>5</v>
      </c>
      <c r="U187" s="44" t="s">
        <v>42</v>
      </c>
      <c r="V187" s="36"/>
      <c r="W187" s="158">
        <f>V187*K187</f>
        <v>0</v>
      </c>
      <c r="X187" s="158">
        <v>0</v>
      </c>
      <c r="Y187" s="158">
        <f>X187*K187</f>
        <v>0</v>
      </c>
      <c r="Z187" s="158">
        <v>0</v>
      </c>
      <c r="AA187" s="159">
        <f>Z187*K187</f>
        <v>0</v>
      </c>
      <c r="AR187" s="18" t="s">
        <v>208</v>
      </c>
      <c r="AT187" s="18" t="s">
        <v>141</v>
      </c>
      <c r="AU187" s="18" t="s">
        <v>101</v>
      </c>
      <c r="AY187" s="18" t="s">
        <v>140</v>
      </c>
      <c r="BE187" s="101">
        <f>IF(U187="základní",N187,0)</f>
        <v>0</v>
      </c>
      <c r="BF187" s="101">
        <f>IF(U187="snížená",N187,0)</f>
        <v>0</v>
      </c>
      <c r="BG187" s="101">
        <f>IF(U187="zákl. přenesená",N187,0)</f>
        <v>0</v>
      </c>
      <c r="BH187" s="101">
        <f>IF(U187="sníž. přenesená",N187,0)</f>
        <v>0</v>
      </c>
      <c r="BI187" s="101">
        <f>IF(U187="nulová",N187,0)</f>
        <v>0</v>
      </c>
      <c r="BJ187" s="18" t="s">
        <v>85</v>
      </c>
      <c r="BK187" s="101">
        <f>ROUND(L187*K187,2)</f>
        <v>0</v>
      </c>
      <c r="BL187" s="18" t="s">
        <v>208</v>
      </c>
      <c r="BM187" s="18" t="s">
        <v>295</v>
      </c>
    </row>
    <row r="188" spans="2:65" s="1" customFormat="1" ht="31.5" customHeight="1">
      <c r="B188" s="124"/>
      <c r="C188" s="160" t="s">
        <v>296</v>
      </c>
      <c r="D188" s="160" t="s">
        <v>166</v>
      </c>
      <c r="E188" s="161" t="s">
        <v>297</v>
      </c>
      <c r="F188" s="235" t="s">
        <v>298</v>
      </c>
      <c r="G188" s="235"/>
      <c r="H188" s="235"/>
      <c r="I188" s="235"/>
      <c r="J188" s="162" t="s">
        <v>163</v>
      </c>
      <c r="K188" s="163">
        <v>15</v>
      </c>
      <c r="L188" s="236">
        <v>0</v>
      </c>
      <c r="M188" s="236"/>
      <c r="N188" s="237">
        <f>ROUND(L188*K188,2)</f>
        <v>0</v>
      </c>
      <c r="O188" s="228"/>
      <c r="P188" s="228"/>
      <c r="Q188" s="228"/>
      <c r="R188" s="127"/>
      <c r="T188" s="157" t="s">
        <v>5</v>
      </c>
      <c r="U188" s="44" t="s">
        <v>42</v>
      </c>
      <c r="V188" s="36"/>
      <c r="W188" s="158">
        <f>V188*K188</f>
        <v>0</v>
      </c>
      <c r="X188" s="158">
        <v>9.0000000000000006E-5</v>
      </c>
      <c r="Y188" s="158">
        <f>X188*K188</f>
        <v>1.3500000000000001E-3</v>
      </c>
      <c r="Z188" s="158">
        <v>0</v>
      </c>
      <c r="AA188" s="159">
        <f>Z188*K188</f>
        <v>0</v>
      </c>
      <c r="AR188" s="18" t="s">
        <v>279</v>
      </c>
      <c r="AT188" s="18" t="s">
        <v>166</v>
      </c>
      <c r="AU188" s="18" t="s">
        <v>101</v>
      </c>
      <c r="AY188" s="18" t="s">
        <v>140</v>
      </c>
      <c r="BE188" s="101">
        <f>IF(U188="základní",N188,0)</f>
        <v>0</v>
      </c>
      <c r="BF188" s="101">
        <f>IF(U188="snížená",N188,0)</f>
        <v>0</v>
      </c>
      <c r="BG188" s="101">
        <f>IF(U188="zákl. přenesená",N188,0)</f>
        <v>0</v>
      </c>
      <c r="BH188" s="101">
        <f>IF(U188="sníž. přenesená",N188,0)</f>
        <v>0</v>
      </c>
      <c r="BI188" s="101">
        <f>IF(U188="nulová",N188,0)</f>
        <v>0</v>
      </c>
      <c r="BJ188" s="18" t="s">
        <v>85</v>
      </c>
      <c r="BK188" s="101">
        <f>ROUND(L188*K188,2)</f>
        <v>0</v>
      </c>
      <c r="BL188" s="18" t="s">
        <v>208</v>
      </c>
      <c r="BM188" s="18" t="s">
        <v>299</v>
      </c>
    </row>
    <row r="189" spans="2:65" s="10" customFormat="1" ht="22.5" customHeight="1">
      <c r="B189" s="164"/>
      <c r="C189" s="165"/>
      <c r="D189" s="165"/>
      <c r="E189" s="166" t="s">
        <v>5</v>
      </c>
      <c r="F189" s="233" t="s">
        <v>300</v>
      </c>
      <c r="G189" s="234"/>
      <c r="H189" s="234"/>
      <c r="I189" s="234"/>
      <c r="J189" s="165"/>
      <c r="K189" s="167">
        <v>15</v>
      </c>
      <c r="L189" s="165"/>
      <c r="M189" s="165"/>
      <c r="N189" s="165"/>
      <c r="O189" s="165"/>
      <c r="P189" s="165"/>
      <c r="Q189" s="165"/>
      <c r="R189" s="168"/>
      <c r="T189" s="169"/>
      <c r="U189" s="165"/>
      <c r="V189" s="165"/>
      <c r="W189" s="165"/>
      <c r="X189" s="165"/>
      <c r="Y189" s="165"/>
      <c r="Z189" s="165"/>
      <c r="AA189" s="170"/>
      <c r="AT189" s="171" t="s">
        <v>172</v>
      </c>
      <c r="AU189" s="171" t="s">
        <v>101</v>
      </c>
      <c r="AV189" s="10" t="s">
        <v>101</v>
      </c>
      <c r="AW189" s="10" t="s">
        <v>35</v>
      </c>
      <c r="AX189" s="10" t="s">
        <v>85</v>
      </c>
      <c r="AY189" s="171" t="s">
        <v>140</v>
      </c>
    </row>
    <row r="190" spans="2:65" s="1" customFormat="1" ht="31.5" customHeight="1">
      <c r="B190" s="124"/>
      <c r="C190" s="153" t="s">
        <v>301</v>
      </c>
      <c r="D190" s="153" t="s">
        <v>141</v>
      </c>
      <c r="E190" s="154" t="s">
        <v>302</v>
      </c>
      <c r="F190" s="221" t="s">
        <v>303</v>
      </c>
      <c r="G190" s="221"/>
      <c r="H190" s="221"/>
      <c r="I190" s="221"/>
      <c r="J190" s="155" t="s">
        <v>163</v>
      </c>
      <c r="K190" s="156">
        <v>16</v>
      </c>
      <c r="L190" s="227">
        <v>0</v>
      </c>
      <c r="M190" s="227"/>
      <c r="N190" s="228">
        <f>ROUND(L190*K190,2)</f>
        <v>0</v>
      </c>
      <c r="O190" s="228"/>
      <c r="P190" s="228"/>
      <c r="Q190" s="228"/>
      <c r="R190" s="127"/>
      <c r="T190" s="157" t="s">
        <v>5</v>
      </c>
      <c r="U190" s="44" t="s">
        <v>42</v>
      </c>
      <c r="V190" s="36"/>
      <c r="W190" s="158">
        <f>V190*K190</f>
        <v>0</v>
      </c>
      <c r="X190" s="158">
        <v>0</v>
      </c>
      <c r="Y190" s="158">
        <f>X190*K190</f>
        <v>0</v>
      </c>
      <c r="Z190" s="158">
        <v>0</v>
      </c>
      <c r="AA190" s="159">
        <f>Z190*K190</f>
        <v>0</v>
      </c>
      <c r="AR190" s="18" t="s">
        <v>208</v>
      </c>
      <c r="AT190" s="18" t="s">
        <v>141</v>
      </c>
      <c r="AU190" s="18" t="s">
        <v>101</v>
      </c>
      <c r="AY190" s="18" t="s">
        <v>140</v>
      </c>
      <c r="BE190" s="101">
        <f>IF(U190="základní",N190,0)</f>
        <v>0</v>
      </c>
      <c r="BF190" s="101">
        <f>IF(U190="snížená",N190,0)</f>
        <v>0</v>
      </c>
      <c r="BG190" s="101">
        <f>IF(U190="zákl. přenesená",N190,0)</f>
        <v>0</v>
      </c>
      <c r="BH190" s="101">
        <f>IF(U190="sníž. přenesená",N190,0)</f>
        <v>0</v>
      </c>
      <c r="BI190" s="101">
        <f>IF(U190="nulová",N190,0)</f>
        <v>0</v>
      </c>
      <c r="BJ190" s="18" t="s">
        <v>85</v>
      </c>
      <c r="BK190" s="101">
        <f>ROUND(L190*K190,2)</f>
        <v>0</v>
      </c>
      <c r="BL190" s="18" t="s">
        <v>208</v>
      </c>
      <c r="BM190" s="18" t="s">
        <v>304</v>
      </c>
    </row>
    <row r="191" spans="2:65" s="1" customFormat="1" ht="22.5" customHeight="1">
      <c r="B191" s="124"/>
      <c r="C191" s="160" t="s">
        <v>305</v>
      </c>
      <c r="D191" s="160" t="s">
        <v>166</v>
      </c>
      <c r="E191" s="161" t="s">
        <v>306</v>
      </c>
      <c r="F191" s="235" t="s">
        <v>307</v>
      </c>
      <c r="G191" s="235"/>
      <c r="H191" s="235"/>
      <c r="I191" s="235"/>
      <c r="J191" s="162" t="s">
        <v>163</v>
      </c>
      <c r="K191" s="163">
        <v>16</v>
      </c>
      <c r="L191" s="236">
        <v>0</v>
      </c>
      <c r="M191" s="236"/>
      <c r="N191" s="237">
        <f>ROUND(L191*K191,2)</f>
        <v>0</v>
      </c>
      <c r="O191" s="228"/>
      <c r="P191" s="228"/>
      <c r="Q191" s="228"/>
      <c r="R191" s="127"/>
      <c r="T191" s="157" t="s">
        <v>5</v>
      </c>
      <c r="U191" s="44" t="s">
        <v>42</v>
      </c>
      <c r="V191" s="36"/>
      <c r="W191" s="158">
        <f>V191*K191</f>
        <v>0</v>
      </c>
      <c r="X191" s="158">
        <v>3.0000000000000001E-5</v>
      </c>
      <c r="Y191" s="158">
        <f>X191*K191</f>
        <v>4.8000000000000001E-4</v>
      </c>
      <c r="Z191" s="158">
        <v>0</v>
      </c>
      <c r="AA191" s="159">
        <f>Z191*K191</f>
        <v>0</v>
      </c>
      <c r="AR191" s="18" t="s">
        <v>279</v>
      </c>
      <c r="AT191" s="18" t="s">
        <v>166</v>
      </c>
      <c r="AU191" s="18" t="s">
        <v>101</v>
      </c>
      <c r="AY191" s="18" t="s">
        <v>140</v>
      </c>
      <c r="BE191" s="101">
        <f>IF(U191="základní",N191,0)</f>
        <v>0</v>
      </c>
      <c r="BF191" s="101">
        <f>IF(U191="snížená",N191,0)</f>
        <v>0</v>
      </c>
      <c r="BG191" s="101">
        <f>IF(U191="zákl. přenesená",N191,0)</f>
        <v>0</v>
      </c>
      <c r="BH191" s="101">
        <f>IF(U191="sníž. přenesená",N191,0)</f>
        <v>0</v>
      </c>
      <c r="BI191" s="101">
        <f>IF(U191="nulová",N191,0)</f>
        <v>0</v>
      </c>
      <c r="BJ191" s="18" t="s">
        <v>85</v>
      </c>
      <c r="BK191" s="101">
        <f>ROUND(L191*K191,2)</f>
        <v>0</v>
      </c>
      <c r="BL191" s="18" t="s">
        <v>208</v>
      </c>
      <c r="BM191" s="18" t="s">
        <v>308</v>
      </c>
    </row>
    <row r="192" spans="2:65" s="10" customFormat="1" ht="22.5" customHeight="1">
      <c r="B192" s="164"/>
      <c r="C192" s="165"/>
      <c r="D192" s="165"/>
      <c r="E192" s="166" t="s">
        <v>5</v>
      </c>
      <c r="F192" s="233" t="s">
        <v>309</v>
      </c>
      <c r="G192" s="234"/>
      <c r="H192" s="234"/>
      <c r="I192" s="234"/>
      <c r="J192" s="165"/>
      <c r="K192" s="167">
        <v>16</v>
      </c>
      <c r="L192" s="165"/>
      <c r="M192" s="165"/>
      <c r="N192" s="165"/>
      <c r="O192" s="165"/>
      <c r="P192" s="165"/>
      <c r="Q192" s="165"/>
      <c r="R192" s="168"/>
      <c r="T192" s="169"/>
      <c r="U192" s="165"/>
      <c r="V192" s="165"/>
      <c r="W192" s="165"/>
      <c r="X192" s="165"/>
      <c r="Y192" s="165"/>
      <c r="Z192" s="165"/>
      <c r="AA192" s="170"/>
      <c r="AT192" s="171" t="s">
        <v>172</v>
      </c>
      <c r="AU192" s="171" t="s">
        <v>101</v>
      </c>
      <c r="AV192" s="10" t="s">
        <v>101</v>
      </c>
      <c r="AW192" s="10" t="s">
        <v>35</v>
      </c>
      <c r="AX192" s="10" t="s">
        <v>85</v>
      </c>
      <c r="AY192" s="171" t="s">
        <v>140</v>
      </c>
    </row>
    <row r="193" spans="2:65" s="1" customFormat="1" ht="31.5" customHeight="1">
      <c r="B193" s="124"/>
      <c r="C193" s="153" t="s">
        <v>310</v>
      </c>
      <c r="D193" s="153" t="s">
        <v>141</v>
      </c>
      <c r="E193" s="154" t="s">
        <v>311</v>
      </c>
      <c r="F193" s="221" t="s">
        <v>312</v>
      </c>
      <c r="G193" s="221"/>
      <c r="H193" s="221"/>
      <c r="I193" s="221"/>
      <c r="J193" s="155" t="s">
        <v>176</v>
      </c>
      <c r="K193" s="156">
        <v>6</v>
      </c>
      <c r="L193" s="227">
        <v>0</v>
      </c>
      <c r="M193" s="227"/>
      <c r="N193" s="228">
        <f>ROUND(L193*K193,2)</f>
        <v>0</v>
      </c>
      <c r="O193" s="228"/>
      <c r="P193" s="228"/>
      <c r="Q193" s="228"/>
      <c r="R193" s="127"/>
      <c r="T193" s="157" t="s">
        <v>5</v>
      </c>
      <c r="U193" s="44" t="s">
        <v>42</v>
      </c>
      <c r="V193" s="36"/>
      <c r="W193" s="158">
        <f>V193*K193</f>
        <v>0</v>
      </c>
      <c r="X193" s="158">
        <v>0</v>
      </c>
      <c r="Y193" s="158">
        <f>X193*K193</f>
        <v>0</v>
      </c>
      <c r="Z193" s="158">
        <v>0</v>
      </c>
      <c r="AA193" s="159">
        <f>Z193*K193</f>
        <v>0</v>
      </c>
      <c r="AR193" s="18" t="s">
        <v>208</v>
      </c>
      <c r="AT193" s="18" t="s">
        <v>141</v>
      </c>
      <c r="AU193" s="18" t="s">
        <v>101</v>
      </c>
      <c r="AY193" s="18" t="s">
        <v>140</v>
      </c>
      <c r="BE193" s="101">
        <f>IF(U193="základní",N193,0)</f>
        <v>0</v>
      </c>
      <c r="BF193" s="101">
        <f>IF(U193="snížená",N193,0)</f>
        <v>0</v>
      </c>
      <c r="BG193" s="101">
        <f>IF(U193="zákl. přenesená",N193,0)</f>
        <v>0</v>
      </c>
      <c r="BH193" s="101">
        <f>IF(U193="sníž. přenesená",N193,0)</f>
        <v>0</v>
      </c>
      <c r="BI193" s="101">
        <f>IF(U193="nulová",N193,0)</f>
        <v>0</v>
      </c>
      <c r="BJ193" s="18" t="s">
        <v>85</v>
      </c>
      <c r="BK193" s="101">
        <f>ROUND(L193*K193,2)</f>
        <v>0</v>
      </c>
      <c r="BL193" s="18" t="s">
        <v>208</v>
      </c>
      <c r="BM193" s="18" t="s">
        <v>313</v>
      </c>
    </row>
    <row r="194" spans="2:65" s="1" customFormat="1" ht="22.5" customHeight="1">
      <c r="B194" s="124"/>
      <c r="C194" s="160" t="s">
        <v>314</v>
      </c>
      <c r="D194" s="160" t="s">
        <v>166</v>
      </c>
      <c r="E194" s="161" t="s">
        <v>315</v>
      </c>
      <c r="F194" s="235" t="s">
        <v>316</v>
      </c>
      <c r="G194" s="235"/>
      <c r="H194" s="235"/>
      <c r="I194" s="235"/>
      <c r="J194" s="162" t="s">
        <v>176</v>
      </c>
      <c r="K194" s="163">
        <v>6</v>
      </c>
      <c r="L194" s="236">
        <v>0</v>
      </c>
      <c r="M194" s="236"/>
      <c r="N194" s="237">
        <f>ROUND(L194*K194,2)</f>
        <v>0</v>
      </c>
      <c r="O194" s="228"/>
      <c r="P194" s="228"/>
      <c r="Q194" s="228"/>
      <c r="R194" s="127"/>
      <c r="T194" s="157" t="s">
        <v>5</v>
      </c>
      <c r="U194" s="44" t="s">
        <v>42</v>
      </c>
      <c r="V194" s="36"/>
      <c r="W194" s="158">
        <f>V194*K194</f>
        <v>0</v>
      </c>
      <c r="X194" s="158">
        <v>1.6000000000000001E-4</v>
      </c>
      <c r="Y194" s="158">
        <f>X194*K194</f>
        <v>9.6000000000000013E-4</v>
      </c>
      <c r="Z194" s="158">
        <v>0</v>
      </c>
      <c r="AA194" s="159">
        <f>Z194*K194</f>
        <v>0</v>
      </c>
      <c r="AR194" s="18" t="s">
        <v>279</v>
      </c>
      <c r="AT194" s="18" t="s">
        <v>166</v>
      </c>
      <c r="AU194" s="18" t="s">
        <v>101</v>
      </c>
      <c r="AY194" s="18" t="s">
        <v>140</v>
      </c>
      <c r="BE194" s="101">
        <f>IF(U194="základní",N194,0)</f>
        <v>0</v>
      </c>
      <c r="BF194" s="101">
        <f>IF(U194="snížená",N194,0)</f>
        <v>0</v>
      </c>
      <c r="BG194" s="101">
        <f>IF(U194="zákl. přenesená",N194,0)</f>
        <v>0</v>
      </c>
      <c r="BH194" s="101">
        <f>IF(U194="sníž. přenesená",N194,0)</f>
        <v>0</v>
      </c>
      <c r="BI194" s="101">
        <f>IF(U194="nulová",N194,0)</f>
        <v>0</v>
      </c>
      <c r="BJ194" s="18" t="s">
        <v>85</v>
      </c>
      <c r="BK194" s="101">
        <f>ROUND(L194*K194,2)</f>
        <v>0</v>
      </c>
      <c r="BL194" s="18" t="s">
        <v>208</v>
      </c>
      <c r="BM194" s="18" t="s">
        <v>317</v>
      </c>
    </row>
    <row r="195" spans="2:65" s="10" customFormat="1" ht="22.5" customHeight="1">
      <c r="B195" s="164"/>
      <c r="C195" s="165"/>
      <c r="D195" s="165"/>
      <c r="E195" s="166" t="s">
        <v>5</v>
      </c>
      <c r="F195" s="233" t="s">
        <v>291</v>
      </c>
      <c r="G195" s="234"/>
      <c r="H195" s="234"/>
      <c r="I195" s="234"/>
      <c r="J195" s="165"/>
      <c r="K195" s="167">
        <v>6</v>
      </c>
      <c r="L195" s="165"/>
      <c r="M195" s="165"/>
      <c r="N195" s="165"/>
      <c r="O195" s="165"/>
      <c r="P195" s="165"/>
      <c r="Q195" s="165"/>
      <c r="R195" s="168"/>
      <c r="T195" s="169"/>
      <c r="U195" s="165"/>
      <c r="V195" s="165"/>
      <c r="W195" s="165"/>
      <c r="X195" s="165"/>
      <c r="Y195" s="165"/>
      <c r="Z195" s="165"/>
      <c r="AA195" s="170"/>
      <c r="AT195" s="171" t="s">
        <v>172</v>
      </c>
      <c r="AU195" s="171" t="s">
        <v>101</v>
      </c>
      <c r="AV195" s="10" t="s">
        <v>101</v>
      </c>
      <c r="AW195" s="10" t="s">
        <v>35</v>
      </c>
      <c r="AX195" s="10" t="s">
        <v>85</v>
      </c>
      <c r="AY195" s="171" t="s">
        <v>140</v>
      </c>
    </row>
    <row r="196" spans="2:65" s="1" customFormat="1" ht="31.5" customHeight="1">
      <c r="B196" s="124"/>
      <c r="C196" s="153" t="s">
        <v>318</v>
      </c>
      <c r="D196" s="153" t="s">
        <v>141</v>
      </c>
      <c r="E196" s="154" t="s">
        <v>319</v>
      </c>
      <c r="F196" s="221" t="s">
        <v>320</v>
      </c>
      <c r="G196" s="221"/>
      <c r="H196" s="221"/>
      <c r="I196" s="221"/>
      <c r="J196" s="155" t="s">
        <v>176</v>
      </c>
      <c r="K196" s="156">
        <v>125</v>
      </c>
      <c r="L196" s="227">
        <v>0</v>
      </c>
      <c r="M196" s="227"/>
      <c r="N196" s="228">
        <f>ROUND(L196*K196,2)</f>
        <v>0</v>
      </c>
      <c r="O196" s="228"/>
      <c r="P196" s="228"/>
      <c r="Q196" s="228"/>
      <c r="R196" s="127"/>
      <c r="T196" s="157" t="s">
        <v>5</v>
      </c>
      <c r="U196" s="44" t="s">
        <v>42</v>
      </c>
      <c r="V196" s="36"/>
      <c r="W196" s="158">
        <f>V196*K196</f>
        <v>0</v>
      </c>
      <c r="X196" s="158">
        <v>0</v>
      </c>
      <c r="Y196" s="158">
        <f>X196*K196</f>
        <v>0</v>
      </c>
      <c r="Z196" s="158">
        <v>0</v>
      </c>
      <c r="AA196" s="159">
        <f>Z196*K196</f>
        <v>0</v>
      </c>
      <c r="AR196" s="18" t="s">
        <v>208</v>
      </c>
      <c r="AT196" s="18" t="s">
        <v>141</v>
      </c>
      <c r="AU196" s="18" t="s">
        <v>101</v>
      </c>
      <c r="AY196" s="18" t="s">
        <v>140</v>
      </c>
      <c r="BE196" s="101">
        <f>IF(U196="základní",N196,0)</f>
        <v>0</v>
      </c>
      <c r="BF196" s="101">
        <f>IF(U196="snížená",N196,0)</f>
        <v>0</v>
      </c>
      <c r="BG196" s="101">
        <f>IF(U196="zákl. přenesená",N196,0)</f>
        <v>0</v>
      </c>
      <c r="BH196" s="101">
        <f>IF(U196="sníž. přenesená",N196,0)</f>
        <v>0</v>
      </c>
      <c r="BI196" s="101">
        <f>IF(U196="nulová",N196,0)</f>
        <v>0</v>
      </c>
      <c r="BJ196" s="18" t="s">
        <v>85</v>
      </c>
      <c r="BK196" s="101">
        <f>ROUND(L196*K196,2)</f>
        <v>0</v>
      </c>
      <c r="BL196" s="18" t="s">
        <v>208</v>
      </c>
      <c r="BM196" s="18" t="s">
        <v>321</v>
      </c>
    </row>
    <row r="197" spans="2:65" s="1" customFormat="1" ht="22.5" customHeight="1">
      <c r="B197" s="124"/>
      <c r="C197" s="160" t="s">
        <v>322</v>
      </c>
      <c r="D197" s="160" t="s">
        <v>166</v>
      </c>
      <c r="E197" s="161" t="s">
        <v>323</v>
      </c>
      <c r="F197" s="235" t="s">
        <v>324</v>
      </c>
      <c r="G197" s="235"/>
      <c r="H197" s="235"/>
      <c r="I197" s="235"/>
      <c r="J197" s="162" t="s">
        <v>176</v>
      </c>
      <c r="K197" s="163">
        <v>67</v>
      </c>
      <c r="L197" s="236">
        <v>0</v>
      </c>
      <c r="M197" s="236"/>
      <c r="N197" s="237">
        <f>ROUND(L197*K197,2)</f>
        <v>0</v>
      </c>
      <c r="O197" s="228"/>
      <c r="P197" s="228"/>
      <c r="Q197" s="228"/>
      <c r="R197" s="127"/>
      <c r="T197" s="157" t="s">
        <v>5</v>
      </c>
      <c r="U197" s="44" t="s">
        <v>42</v>
      </c>
      <c r="V197" s="36"/>
      <c r="W197" s="158">
        <f>V197*K197</f>
        <v>0</v>
      </c>
      <c r="X197" s="158">
        <v>1.2E-4</v>
      </c>
      <c r="Y197" s="158">
        <f>X197*K197</f>
        <v>8.0400000000000003E-3</v>
      </c>
      <c r="Z197" s="158">
        <v>0</v>
      </c>
      <c r="AA197" s="159">
        <f>Z197*K197</f>
        <v>0</v>
      </c>
      <c r="AR197" s="18" t="s">
        <v>279</v>
      </c>
      <c r="AT197" s="18" t="s">
        <v>166</v>
      </c>
      <c r="AU197" s="18" t="s">
        <v>101</v>
      </c>
      <c r="AY197" s="18" t="s">
        <v>140</v>
      </c>
      <c r="BE197" s="101">
        <f>IF(U197="základní",N197,0)</f>
        <v>0</v>
      </c>
      <c r="BF197" s="101">
        <f>IF(U197="snížená",N197,0)</f>
        <v>0</v>
      </c>
      <c r="BG197" s="101">
        <f>IF(U197="zákl. přenesená",N197,0)</f>
        <v>0</v>
      </c>
      <c r="BH197" s="101">
        <f>IF(U197="sníž. přenesená",N197,0)</f>
        <v>0</v>
      </c>
      <c r="BI197" s="101">
        <f>IF(U197="nulová",N197,0)</f>
        <v>0</v>
      </c>
      <c r="BJ197" s="18" t="s">
        <v>85</v>
      </c>
      <c r="BK197" s="101">
        <f>ROUND(L197*K197,2)</f>
        <v>0</v>
      </c>
      <c r="BL197" s="18" t="s">
        <v>208</v>
      </c>
      <c r="BM197" s="18" t="s">
        <v>325</v>
      </c>
    </row>
    <row r="198" spans="2:65" s="10" customFormat="1" ht="22.5" customHeight="1">
      <c r="B198" s="164"/>
      <c r="C198" s="165"/>
      <c r="D198" s="165"/>
      <c r="E198" s="166" t="s">
        <v>5</v>
      </c>
      <c r="F198" s="233" t="s">
        <v>326</v>
      </c>
      <c r="G198" s="234"/>
      <c r="H198" s="234"/>
      <c r="I198" s="234"/>
      <c r="J198" s="165"/>
      <c r="K198" s="167">
        <v>67</v>
      </c>
      <c r="L198" s="165"/>
      <c r="M198" s="165"/>
      <c r="N198" s="165"/>
      <c r="O198" s="165"/>
      <c r="P198" s="165"/>
      <c r="Q198" s="165"/>
      <c r="R198" s="168"/>
      <c r="T198" s="169"/>
      <c r="U198" s="165"/>
      <c r="V198" s="165"/>
      <c r="W198" s="165"/>
      <c r="X198" s="165"/>
      <c r="Y198" s="165"/>
      <c r="Z198" s="165"/>
      <c r="AA198" s="170"/>
      <c r="AT198" s="171" t="s">
        <v>172</v>
      </c>
      <c r="AU198" s="171" t="s">
        <v>101</v>
      </c>
      <c r="AV198" s="10" t="s">
        <v>101</v>
      </c>
      <c r="AW198" s="10" t="s">
        <v>35</v>
      </c>
      <c r="AX198" s="10" t="s">
        <v>85</v>
      </c>
      <c r="AY198" s="171" t="s">
        <v>140</v>
      </c>
    </row>
    <row r="199" spans="2:65" s="1" customFormat="1" ht="22.5" customHeight="1">
      <c r="B199" s="124"/>
      <c r="C199" s="160" t="s">
        <v>327</v>
      </c>
      <c r="D199" s="160" t="s">
        <v>166</v>
      </c>
      <c r="E199" s="161" t="s">
        <v>328</v>
      </c>
      <c r="F199" s="235" t="s">
        <v>329</v>
      </c>
      <c r="G199" s="235"/>
      <c r="H199" s="235"/>
      <c r="I199" s="235"/>
      <c r="J199" s="162" t="s">
        <v>176</v>
      </c>
      <c r="K199" s="163">
        <v>58</v>
      </c>
      <c r="L199" s="236">
        <v>0</v>
      </c>
      <c r="M199" s="236"/>
      <c r="N199" s="237">
        <f>ROUND(L199*K199,2)</f>
        <v>0</v>
      </c>
      <c r="O199" s="228"/>
      <c r="P199" s="228"/>
      <c r="Q199" s="228"/>
      <c r="R199" s="127"/>
      <c r="T199" s="157" t="s">
        <v>5</v>
      </c>
      <c r="U199" s="44" t="s">
        <v>42</v>
      </c>
      <c r="V199" s="36"/>
      <c r="W199" s="158">
        <f>V199*K199</f>
        <v>0</v>
      </c>
      <c r="X199" s="158">
        <v>1.2E-4</v>
      </c>
      <c r="Y199" s="158">
        <f>X199*K199</f>
        <v>6.96E-3</v>
      </c>
      <c r="Z199" s="158">
        <v>0</v>
      </c>
      <c r="AA199" s="159">
        <f>Z199*K199</f>
        <v>0</v>
      </c>
      <c r="AR199" s="18" t="s">
        <v>279</v>
      </c>
      <c r="AT199" s="18" t="s">
        <v>166</v>
      </c>
      <c r="AU199" s="18" t="s">
        <v>101</v>
      </c>
      <c r="AY199" s="18" t="s">
        <v>140</v>
      </c>
      <c r="BE199" s="101">
        <f>IF(U199="základní",N199,0)</f>
        <v>0</v>
      </c>
      <c r="BF199" s="101">
        <f>IF(U199="snížená",N199,0)</f>
        <v>0</v>
      </c>
      <c r="BG199" s="101">
        <f>IF(U199="zákl. přenesená",N199,0)</f>
        <v>0</v>
      </c>
      <c r="BH199" s="101">
        <f>IF(U199="sníž. přenesená",N199,0)</f>
        <v>0</v>
      </c>
      <c r="BI199" s="101">
        <f>IF(U199="nulová",N199,0)</f>
        <v>0</v>
      </c>
      <c r="BJ199" s="18" t="s">
        <v>85</v>
      </c>
      <c r="BK199" s="101">
        <f>ROUND(L199*K199,2)</f>
        <v>0</v>
      </c>
      <c r="BL199" s="18" t="s">
        <v>208</v>
      </c>
      <c r="BM199" s="18" t="s">
        <v>330</v>
      </c>
    </row>
    <row r="200" spans="2:65" s="10" customFormat="1" ht="22.5" customHeight="1">
      <c r="B200" s="164"/>
      <c r="C200" s="165"/>
      <c r="D200" s="165"/>
      <c r="E200" s="166" t="s">
        <v>5</v>
      </c>
      <c r="F200" s="233" t="s">
        <v>331</v>
      </c>
      <c r="G200" s="234"/>
      <c r="H200" s="234"/>
      <c r="I200" s="234"/>
      <c r="J200" s="165"/>
      <c r="K200" s="167">
        <v>58</v>
      </c>
      <c r="L200" s="165"/>
      <c r="M200" s="165"/>
      <c r="N200" s="165"/>
      <c r="O200" s="165"/>
      <c r="P200" s="165"/>
      <c r="Q200" s="165"/>
      <c r="R200" s="168"/>
      <c r="T200" s="169"/>
      <c r="U200" s="165"/>
      <c r="V200" s="165"/>
      <c r="W200" s="165"/>
      <c r="X200" s="165"/>
      <c r="Y200" s="165"/>
      <c r="Z200" s="165"/>
      <c r="AA200" s="170"/>
      <c r="AT200" s="171" t="s">
        <v>172</v>
      </c>
      <c r="AU200" s="171" t="s">
        <v>101</v>
      </c>
      <c r="AV200" s="10" t="s">
        <v>101</v>
      </c>
      <c r="AW200" s="10" t="s">
        <v>35</v>
      </c>
      <c r="AX200" s="10" t="s">
        <v>85</v>
      </c>
      <c r="AY200" s="171" t="s">
        <v>140</v>
      </c>
    </row>
    <row r="201" spans="2:65" s="1" customFormat="1" ht="31.5" customHeight="1">
      <c r="B201" s="124"/>
      <c r="C201" s="153" t="s">
        <v>332</v>
      </c>
      <c r="D201" s="153" t="s">
        <v>141</v>
      </c>
      <c r="E201" s="154" t="s">
        <v>333</v>
      </c>
      <c r="F201" s="221" t="s">
        <v>334</v>
      </c>
      <c r="G201" s="221"/>
      <c r="H201" s="221"/>
      <c r="I201" s="221"/>
      <c r="J201" s="155" t="s">
        <v>176</v>
      </c>
      <c r="K201" s="156">
        <v>48</v>
      </c>
      <c r="L201" s="227">
        <v>0</v>
      </c>
      <c r="M201" s="227"/>
      <c r="N201" s="228">
        <f>ROUND(L201*K201,2)</f>
        <v>0</v>
      </c>
      <c r="O201" s="228"/>
      <c r="P201" s="228"/>
      <c r="Q201" s="228"/>
      <c r="R201" s="127"/>
      <c r="T201" s="157" t="s">
        <v>5</v>
      </c>
      <c r="U201" s="44" t="s">
        <v>42</v>
      </c>
      <c r="V201" s="36"/>
      <c r="W201" s="158">
        <f>V201*K201</f>
        <v>0</v>
      </c>
      <c r="X201" s="158">
        <v>0</v>
      </c>
      <c r="Y201" s="158">
        <f>X201*K201</f>
        <v>0</v>
      </c>
      <c r="Z201" s="158">
        <v>0</v>
      </c>
      <c r="AA201" s="159">
        <f>Z201*K201</f>
        <v>0</v>
      </c>
      <c r="AR201" s="18" t="s">
        <v>208</v>
      </c>
      <c r="AT201" s="18" t="s">
        <v>141</v>
      </c>
      <c r="AU201" s="18" t="s">
        <v>101</v>
      </c>
      <c r="AY201" s="18" t="s">
        <v>140</v>
      </c>
      <c r="BE201" s="101">
        <f>IF(U201="základní",N201,0)</f>
        <v>0</v>
      </c>
      <c r="BF201" s="101">
        <f>IF(U201="snížená",N201,0)</f>
        <v>0</v>
      </c>
      <c r="BG201" s="101">
        <f>IF(U201="zákl. přenesená",N201,0)</f>
        <v>0</v>
      </c>
      <c r="BH201" s="101">
        <f>IF(U201="sníž. přenesená",N201,0)</f>
        <v>0</v>
      </c>
      <c r="BI201" s="101">
        <f>IF(U201="nulová",N201,0)</f>
        <v>0</v>
      </c>
      <c r="BJ201" s="18" t="s">
        <v>85</v>
      </c>
      <c r="BK201" s="101">
        <f>ROUND(L201*K201,2)</f>
        <v>0</v>
      </c>
      <c r="BL201" s="18" t="s">
        <v>208</v>
      </c>
      <c r="BM201" s="18" t="s">
        <v>335</v>
      </c>
    </row>
    <row r="202" spans="2:65" s="1" customFormat="1" ht="22.5" customHeight="1">
      <c r="B202" s="124"/>
      <c r="C202" s="160" t="s">
        <v>336</v>
      </c>
      <c r="D202" s="160" t="s">
        <v>166</v>
      </c>
      <c r="E202" s="161" t="s">
        <v>337</v>
      </c>
      <c r="F202" s="235" t="s">
        <v>338</v>
      </c>
      <c r="G202" s="235"/>
      <c r="H202" s="235"/>
      <c r="I202" s="235"/>
      <c r="J202" s="162" t="s">
        <v>176</v>
      </c>
      <c r="K202" s="163">
        <v>48</v>
      </c>
      <c r="L202" s="236">
        <v>0</v>
      </c>
      <c r="M202" s="236"/>
      <c r="N202" s="237">
        <f>ROUND(L202*K202,2)</f>
        <v>0</v>
      </c>
      <c r="O202" s="228"/>
      <c r="P202" s="228"/>
      <c r="Q202" s="228"/>
      <c r="R202" s="127"/>
      <c r="T202" s="157" t="s">
        <v>5</v>
      </c>
      <c r="U202" s="44" t="s">
        <v>42</v>
      </c>
      <c r="V202" s="36"/>
      <c r="W202" s="158">
        <f>V202*K202</f>
        <v>0</v>
      </c>
      <c r="X202" s="158">
        <v>1.7000000000000001E-4</v>
      </c>
      <c r="Y202" s="158">
        <f>X202*K202</f>
        <v>8.1600000000000006E-3</v>
      </c>
      <c r="Z202" s="158">
        <v>0</v>
      </c>
      <c r="AA202" s="159">
        <f>Z202*K202</f>
        <v>0</v>
      </c>
      <c r="AR202" s="18" t="s">
        <v>279</v>
      </c>
      <c r="AT202" s="18" t="s">
        <v>166</v>
      </c>
      <c r="AU202" s="18" t="s">
        <v>101</v>
      </c>
      <c r="AY202" s="18" t="s">
        <v>140</v>
      </c>
      <c r="BE202" s="101">
        <f>IF(U202="základní",N202,0)</f>
        <v>0</v>
      </c>
      <c r="BF202" s="101">
        <f>IF(U202="snížená",N202,0)</f>
        <v>0</v>
      </c>
      <c r="BG202" s="101">
        <f>IF(U202="zákl. přenesená",N202,0)</f>
        <v>0</v>
      </c>
      <c r="BH202" s="101">
        <f>IF(U202="sníž. přenesená",N202,0)</f>
        <v>0</v>
      </c>
      <c r="BI202" s="101">
        <f>IF(U202="nulová",N202,0)</f>
        <v>0</v>
      </c>
      <c r="BJ202" s="18" t="s">
        <v>85</v>
      </c>
      <c r="BK202" s="101">
        <f>ROUND(L202*K202,2)</f>
        <v>0</v>
      </c>
      <c r="BL202" s="18" t="s">
        <v>208</v>
      </c>
      <c r="BM202" s="18" t="s">
        <v>339</v>
      </c>
    </row>
    <row r="203" spans="2:65" s="10" customFormat="1" ht="22.5" customHeight="1">
      <c r="B203" s="164"/>
      <c r="C203" s="165"/>
      <c r="D203" s="165"/>
      <c r="E203" s="166" t="s">
        <v>5</v>
      </c>
      <c r="F203" s="233" t="s">
        <v>340</v>
      </c>
      <c r="G203" s="234"/>
      <c r="H203" s="234"/>
      <c r="I203" s="234"/>
      <c r="J203" s="165"/>
      <c r="K203" s="167">
        <v>48</v>
      </c>
      <c r="L203" s="165"/>
      <c r="M203" s="165"/>
      <c r="N203" s="165"/>
      <c r="O203" s="165"/>
      <c r="P203" s="165"/>
      <c r="Q203" s="165"/>
      <c r="R203" s="168"/>
      <c r="T203" s="169"/>
      <c r="U203" s="165"/>
      <c r="V203" s="165"/>
      <c r="W203" s="165"/>
      <c r="X203" s="165"/>
      <c r="Y203" s="165"/>
      <c r="Z203" s="165"/>
      <c r="AA203" s="170"/>
      <c r="AT203" s="171" t="s">
        <v>172</v>
      </c>
      <c r="AU203" s="171" t="s">
        <v>101</v>
      </c>
      <c r="AV203" s="10" t="s">
        <v>101</v>
      </c>
      <c r="AW203" s="10" t="s">
        <v>35</v>
      </c>
      <c r="AX203" s="10" t="s">
        <v>85</v>
      </c>
      <c r="AY203" s="171" t="s">
        <v>140</v>
      </c>
    </row>
    <row r="204" spans="2:65" s="1" customFormat="1" ht="31.5" customHeight="1">
      <c r="B204" s="124"/>
      <c r="C204" s="153" t="s">
        <v>341</v>
      </c>
      <c r="D204" s="153" t="s">
        <v>141</v>
      </c>
      <c r="E204" s="154" t="s">
        <v>342</v>
      </c>
      <c r="F204" s="221" t="s">
        <v>343</v>
      </c>
      <c r="G204" s="221"/>
      <c r="H204" s="221"/>
      <c r="I204" s="221"/>
      <c r="J204" s="155" t="s">
        <v>176</v>
      </c>
      <c r="K204" s="156">
        <v>6</v>
      </c>
      <c r="L204" s="227">
        <v>0</v>
      </c>
      <c r="M204" s="227"/>
      <c r="N204" s="228">
        <f>ROUND(L204*K204,2)</f>
        <v>0</v>
      </c>
      <c r="O204" s="228"/>
      <c r="P204" s="228"/>
      <c r="Q204" s="228"/>
      <c r="R204" s="127"/>
      <c r="T204" s="157" t="s">
        <v>5</v>
      </c>
      <c r="U204" s="44" t="s">
        <v>42</v>
      </c>
      <c r="V204" s="36"/>
      <c r="W204" s="158">
        <f>V204*K204</f>
        <v>0</v>
      </c>
      <c r="X204" s="158">
        <v>0</v>
      </c>
      <c r="Y204" s="158">
        <f>X204*K204</f>
        <v>0</v>
      </c>
      <c r="Z204" s="158">
        <v>0</v>
      </c>
      <c r="AA204" s="159">
        <f>Z204*K204</f>
        <v>0</v>
      </c>
      <c r="AR204" s="18" t="s">
        <v>208</v>
      </c>
      <c r="AT204" s="18" t="s">
        <v>141</v>
      </c>
      <c r="AU204" s="18" t="s">
        <v>101</v>
      </c>
      <c r="AY204" s="18" t="s">
        <v>140</v>
      </c>
      <c r="BE204" s="101">
        <f>IF(U204="základní",N204,0)</f>
        <v>0</v>
      </c>
      <c r="BF204" s="101">
        <f>IF(U204="snížená",N204,0)</f>
        <v>0</v>
      </c>
      <c r="BG204" s="101">
        <f>IF(U204="zákl. přenesená",N204,0)</f>
        <v>0</v>
      </c>
      <c r="BH204" s="101">
        <f>IF(U204="sníž. přenesená",N204,0)</f>
        <v>0</v>
      </c>
      <c r="BI204" s="101">
        <f>IF(U204="nulová",N204,0)</f>
        <v>0</v>
      </c>
      <c r="BJ204" s="18" t="s">
        <v>85</v>
      </c>
      <c r="BK204" s="101">
        <f>ROUND(L204*K204,2)</f>
        <v>0</v>
      </c>
      <c r="BL204" s="18" t="s">
        <v>208</v>
      </c>
      <c r="BM204" s="18" t="s">
        <v>344</v>
      </c>
    </row>
    <row r="205" spans="2:65" s="10" customFormat="1" ht="22.5" customHeight="1">
      <c r="B205" s="164"/>
      <c r="C205" s="165"/>
      <c r="D205" s="165"/>
      <c r="E205" s="166" t="s">
        <v>5</v>
      </c>
      <c r="F205" s="233" t="s">
        <v>345</v>
      </c>
      <c r="G205" s="234"/>
      <c r="H205" s="234"/>
      <c r="I205" s="234"/>
      <c r="J205" s="165"/>
      <c r="K205" s="167">
        <v>6</v>
      </c>
      <c r="L205" s="165"/>
      <c r="M205" s="165"/>
      <c r="N205" s="165"/>
      <c r="O205" s="165"/>
      <c r="P205" s="165"/>
      <c r="Q205" s="165"/>
      <c r="R205" s="168"/>
      <c r="T205" s="169"/>
      <c r="U205" s="165"/>
      <c r="V205" s="165"/>
      <c r="W205" s="165"/>
      <c r="X205" s="165"/>
      <c r="Y205" s="165"/>
      <c r="Z205" s="165"/>
      <c r="AA205" s="170"/>
      <c r="AT205" s="171" t="s">
        <v>172</v>
      </c>
      <c r="AU205" s="171" t="s">
        <v>101</v>
      </c>
      <c r="AV205" s="10" t="s">
        <v>101</v>
      </c>
      <c r="AW205" s="10" t="s">
        <v>35</v>
      </c>
      <c r="AX205" s="10" t="s">
        <v>85</v>
      </c>
      <c r="AY205" s="171" t="s">
        <v>140</v>
      </c>
    </row>
    <row r="206" spans="2:65" s="1" customFormat="1" ht="31.5" customHeight="1">
      <c r="B206" s="124"/>
      <c r="C206" s="153" t="s">
        <v>346</v>
      </c>
      <c r="D206" s="153" t="s">
        <v>141</v>
      </c>
      <c r="E206" s="154" t="s">
        <v>347</v>
      </c>
      <c r="F206" s="221" t="s">
        <v>348</v>
      </c>
      <c r="G206" s="221"/>
      <c r="H206" s="221"/>
      <c r="I206" s="221"/>
      <c r="J206" s="155" t="s">
        <v>163</v>
      </c>
      <c r="K206" s="156">
        <v>3</v>
      </c>
      <c r="L206" s="227">
        <v>0</v>
      </c>
      <c r="M206" s="227"/>
      <c r="N206" s="228">
        <f>ROUND(L206*K206,2)</f>
        <v>0</v>
      </c>
      <c r="O206" s="228"/>
      <c r="P206" s="228"/>
      <c r="Q206" s="228"/>
      <c r="R206" s="127"/>
      <c r="T206" s="157" t="s">
        <v>5</v>
      </c>
      <c r="U206" s="44" t="s">
        <v>42</v>
      </c>
      <c r="V206" s="36"/>
      <c r="W206" s="158">
        <f>V206*K206</f>
        <v>0</v>
      </c>
      <c r="X206" s="158">
        <v>0</v>
      </c>
      <c r="Y206" s="158">
        <f>X206*K206</f>
        <v>0</v>
      </c>
      <c r="Z206" s="158">
        <v>0</v>
      </c>
      <c r="AA206" s="159">
        <f>Z206*K206</f>
        <v>0</v>
      </c>
      <c r="AR206" s="18" t="s">
        <v>208</v>
      </c>
      <c r="AT206" s="18" t="s">
        <v>141</v>
      </c>
      <c r="AU206" s="18" t="s">
        <v>101</v>
      </c>
      <c r="AY206" s="18" t="s">
        <v>140</v>
      </c>
      <c r="BE206" s="101">
        <f>IF(U206="základní",N206,0)</f>
        <v>0</v>
      </c>
      <c r="BF206" s="101">
        <f>IF(U206="snížená",N206,0)</f>
        <v>0</v>
      </c>
      <c r="BG206" s="101">
        <f>IF(U206="zákl. přenesená",N206,0)</f>
        <v>0</v>
      </c>
      <c r="BH206" s="101">
        <f>IF(U206="sníž. přenesená",N206,0)</f>
        <v>0</v>
      </c>
      <c r="BI206" s="101">
        <f>IF(U206="nulová",N206,0)</f>
        <v>0</v>
      </c>
      <c r="BJ206" s="18" t="s">
        <v>85</v>
      </c>
      <c r="BK206" s="101">
        <f>ROUND(L206*K206,2)</f>
        <v>0</v>
      </c>
      <c r="BL206" s="18" t="s">
        <v>208</v>
      </c>
      <c r="BM206" s="18" t="s">
        <v>349</v>
      </c>
    </row>
    <row r="207" spans="2:65" s="10" customFormat="1" ht="22.5" customHeight="1">
      <c r="B207" s="164"/>
      <c r="C207" s="165"/>
      <c r="D207" s="165"/>
      <c r="E207" s="166" t="s">
        <v>5</v>
      </c>
      <c r="F207" s="233" t="s">
        <v>350</v>
      </c>
      <c r="G207" s="234"/>
      <c r="H207" s="234"/>
      <c r="I207" s="234"/>
      <c r="J207" s="165"/>
      <c r="K207" s="167">
        <v>3</v>
      </c>
      <c r="L207" s="165"/>
      <c r="M207" s="165"/>
      <c r="N207" s="165"/>
      <c r="O207" s="165"/>
      <c r="P207" s="165"/>
      <c r="Q207" s="165"/>
      <c r="R207" s="168"/>
      <c r="T207" s="169"/>
      <c r="U207" s="165"/>
      <c r="V207" s="165"/>
      <c r="W207" s="165"/>
      <c r="X207" s="165"/>
      <c r="Y207" s="165"/>
      <c r="Z207" s="165"/>
      <c r="AA207" s="170"/>
      <c r="AT207" s="171" t="s">
        <v>172</v>
      </c>
      <c r="AU207" s="171" t="s">
        <v>101</v>
      </c>
      <c r="AV207" s="10" t="s">
        <v>101</v>
      </c>
      <c r="AW207" s="10" t="s">
        <v>35</v>
      </c>
      <c r="AX207" s="10" t="s">
        <v>85</v>
      </c>
      <c r="AY207" s="171" t="s">
        <v>140</v>
      </c>
    </row>
    <row r="208" spans="2:65" s="1" customFormat="1" ht="31.5" customHeight="1">
      <c r="B208" s="124"/>
      <c r="C208" s="153" t="s">
        <v>351</v>
      </c>
      <c r="D208" s="153" t="s">
        <v>141</v>
      </c>
      <c r="E208" s="154" t="s">
        <v>352</v>
      </c>
      <c r="F208" s="221" t="s">
        <v>353</v>
      </c>
      <c r="G208" s="221"/>
      <c r="H208" s="221"/>
      <c r="I208" s="221"/>
      <c r="J208" s="155" t="s">
        <v>163</v>
      </c>
      <c r="K208" s="156">
        <v>16</v>
      </c>
      <c r="L208" s="227">
        <v>0</v>
      </c>
      <c r="M208" s="227"/>
      <c r="N208" s="228">
        <f>ROUND(L208*K208,2)</f>
        <v>0</v>
      </c>
      <c r="O208" s="228"/>
      <c r="P208" s="228"/>
      <c r="Q208" s="228"/>
      <c r="R208" s="127"/>
      <c r="T208" s="157" t="s">
        <v>5</v>
      </c>
      <c r="U208" s="44" t="s">
        <v>42</v>
      </c>
      <c r="V208" s="36"/>
      <c r="W208" s="158">
        <f>V208*K208</f>
        <v>0</v>
      </c>
      <c r="X208" s="158">
        <v>0</v>
      </c>
      <c r="Y208" s="158">
        <f>X208*K208</f>
        <v>0</v>
      </c>
      <c r="Z208" s="158">
        <v>0</v>
      </c>
      <c r="AA208" s="159">
        <f>Z208*K208</f>
        <v>0</v>
      </c>
      <c r="AR208" s="18" t="s">
        <v>208</v>
      </c>
      <c r="AT208" s="18" t="s">
        <v>141</v>
      </c>
      <c r="AU208" s="18" t="s">
        <v>101</v>
      </c>
      <c r="AY208" s="18" t="s">
        <v>140</v>
      </c>
      <c r="BE208" s="101">
        <f>IF(U208="základní",N208,0)</f>
        <v>0</v>
      </c>
      <c r="BF208" s="101">
        <f>IF(U208="snížená",N208,0)</f>
        <v>0</v>
      </c>
      <c r="BG208" s="101">
        <f>IF(U208="zákl. přenesená",N208,0)</f>
        <v>0</v>
      </c>
      <c r="BH208" s="101">
        <f>IF(U208="sníž. přenesená",N208,0)</f>
        <v>0</v>
      </c>
      <c r="BI208" s="101">
        <f>IF(U208="nulová",N208,0)</f>
        <v>0</v>
      </c>
      <c r="BJ208" s="18" t="s">
        <v>85</v>
      </c>
      <c r="BK208" s="101">
        <f>ROUND(L208*K208,2)</f>
        <v>0</v>
      </c>
      <c r="BL208" s="18" t="s">
        <v>208</v>
      </c>
      <c r="BM208" s="18" t="s">
        <v>354</v>
      </c>
    </row>
    <row r="209" spans="2:65" s="10" customFormat="1" ht="22.5" customHeight="1">
      <c r="B209" s="164"/>
      <c r="C209" s="165"/>
      <c r="D209" s="165"/>
      <c r="E209" s="166" t="s">
        <v>5</v>
      </c>
      <c r="F209" s="233" t="s">
        <v>355</v>
      </c>
      <c r="G209" s="234"/>
      <c r="H209" s="234"/>
      <c r="I209" s="234"/>
      <c r="J209" s="165"/>
      <c r="K209" s="167">
        <v>16</v>
      </c>
      <c r="L209" s="165"/>
      <c r="M209" s="165"/>
      <c r="N209" s="165"/>
      <c r="O209" s="165"/>
      <c r="P209" s="165"/>
      <c r="Q209" s="165"/>
      <c r="R209" s="168"/>
      <c r="T209" s="169"/>
      <c r="U209" s="165"/>
      <c r="V209" s="165"/>
      <c r="W209" s="165"/>
      <c r="X209" s="165"/>
      <c r="Y209" s="165"/>
      <c r="Z209" s="165"/>
      <c r="AA209" s="170"/>
      <c r="AT209" s="171" t="s">
        <v>172</v>
      </c>
      <c r="AU209" s="171" t="s">
        <v>101</v>
      </c>
      <c r="AV209" s="10" t="s">
        <v>101</v>
      </c>
      <c r="AW209" s="10" t="s">
        <v>35</v>
      </c>
      <c r="AX209" s="10" t="s">
        <v>85</v>
      </c>
      <c r="AY209" s="171" t="s">
        <v>140</v>
      </c>
    </row>
    <row r="210" spans="2:65" s="1" customFormat="1" ht="31.5" customHeight="1">
      <c r="B210" s="124"/>
      <c r="C210" s="153" t="s">
        <v>356</v>
      </c>
      <c r="D210" s="153" t="s">
        <v>141</v>
      </c>
      <c r="E210" s="154" t="s">
        <v>357</v>
      </c>
      <c r="F210" s="221" t="s">
        <v>358</v>
      </c>
      <c r="G210" s="221"/>
      <c r="H210" s="221"/>
      <c r="I210" s="221"/>
      <c r="J210" s="155" t="s">
        <v>163</v>
      </c>
      <c r="K210" s="156">
        <v>3</v>
      </c>
      <c r="L210" s="227">
        <v>0</v>
      </c>
      <c r="M210" s="227"/>
      <c r="N210" s="228">
        <f>ROUND(L210*K210,2)</f>
        <v>0</v>
      </c>
      <c r="O210" s="228"/>
      <c r="P210" s="228"/>
      <c r="Q210" s="228"/>
      <c r="R210" s="127"/>
      <c r="T210" s="157" t="s">
        <v>5</v>
      </c>
      <c r="U210" s="44" t="s">
        <v>42</v>
      </c>
      <c r="V210" s="36"/>
      <c r="W210" s="158">
        <f>V210*K210</f>
        <v>0</v>
      </c>
      <c r="X210" s="158">
        <v>0</v>
      </c>
      <c r="Y210" s="158">
        <f>X210*K210</f>
        <v>0</v>
      </c>
      <c r="Z210" s="158">
        <v>0</v>
      </c>
      <c r="AA210" s="159">
        <f>Z210*K210</f>
        <v>0</v>
      </c>
      <c r="AR210" s="18" t="s">
        <v>208</v>
      </c>
      <c r="AT210" s="18" t="s">
        <v>141</v>
      </c>
      <c r="AU210" s="18" t="s">
        <v>101</v>
      </c>
      <c r="AY210" s="18" t="s">
        <v>140</v>
      </c>
      <c r="BE210" s="101">
        <f>IF(U210="základní",N210,0)</f>
        <v>0</v>
      </c>
      <c r="BF210" s="101">
        <f>IF(U210="snížená",N210,0)</f>
        <v>0</v>
      </c>
      <c r="BG210" s="101">
        <f>IF(U210="zákl. přenesená",N210,0)</f>
        <v>0</v>
      </c>
      <c r="BH210" s="101">
        <f>IF(U210="sníž. přenesená",N210,0)</f>
        <v>0</v>
      </c>
      <c r="BI210" s="101">
        <f>IF(U210="nulová",N210,0)</f>
        <v>0</v>
      </c>
      <c r="BJ210" s="18" t="s">
        <v>85</v>
      </c>
      <c r="BK210" s="101">
        <f>ROUND(L210*K210,2)</f>
        <v>0</v>
      </c>
      <c r="BL210" s="18" t="s">
        <v>208</v>
      </c>
      <c r="BM210" s="18" t="s">
        <v>359</v>
      </c>
    </row>
    <row r="211" spans="2:65" s="1" customFormat="1" ht="31.5" customHeight="1">
      <c r="B211" s="124"/>
      <c r="C211" s="160" t="s">
        <v>360</v>
      </c>
      <c r="D211" s="160" t="s">
        <v>166</v>
      </c>
      <c r="E211" s="161" t="s">
        <v>361</v>
      </c>
      <c r="F211" s="235" t="s">
        <v>362</v>
      </c>
      <c r="G211" s="235"/>
      <c r="H211" s="235"/>
      <c r="I211" s="235"/>
      <c r="J211" s="162" t="s">
        <v>163</v>
      </c>
      <c r="K211" s="163">
        <v>3</v>
      </c>
      <c r="L211" s="236">
        <v>0</v>
      </c>
      <c r="M211" s="236"/>
      <c r="N211" s="237">
        <f>ROUND(L211*K211,2)</f>
        <v>0</v>
      </c>
      <c r="O211" s="228"/>
      <c r="P211" s="228"/>
      <c r="Q211" s="228"/>
      <c r="R211" s="127"/>
      <c r="T211" s="157" t="s">
        <v>5</v>
      </c>
      <c r="U211" s="44" t="s">
        <v>42</v>
      </c>
      <c r="V211" s="36"/>
      <c r="W211" s="158">
        <f>V211*K211</f>
        <v>0</v>
      </c>
      <c r="X211" s="158">
        <v>2.0000000000000002E-5</v>
      </c>
      <c r="Y211" s="158">
        <f>X211*K211</f>
        <v>6.0000000000000008E-5</v>
      </c>
      <c r="Z211" s="158">
        <v>0</v>
      </c>
      <c r="AA211" s="159">
        <f>Z211*K211</f>
        <v>0</v>
      </c>
      <c r="AR211" s="18" t="s">
        <v>279</v>
      </c>
      <c r="AT211" s="18" t="s">
        <v>166</v>
      </c>
      <c r="AU211" s="18" t="s">
        <v>101</v>
      </c>
      <c r="AY211" s="18" t="s">
        <v>140</v>
      </c>
      <c r="BE211" s="101">
        <f>IF(U211="základní",N211,0)</f>
        <v>0</v>
      </c>
      <c r="BF211" s="101">
        <f>IF(U211="snížená",N211,0)</f>
        <v>0</v>
      </c>
      <c r="BG211" s="101">
        <f>IF(U211="zákl. přenesená",N211,0)</f>
        <v>0</v>
      </c>
      <c r="BH211" s="101">
        <f>IF(U211="sníž. přenesená",N211,0)</f>
        <v>0</v>
      </c>
      <c r="BI211" s="101">
        <f>IF(U211="nulová",N211,0)</f>
        <v>0</v>
      </c>
      <c r="BJ211" s="18" t="s">
        <v>85</v>
      </c>
      <c r="BK211" s="101">
        <f>ROUND(L211*K211,2)</f>
        <v>0</v>
      </c>
      <c r="BL211" s="18" t="s">
        <v>208</v>
      </c>
      <c r="BM211" s="18" t="s">
        <v>363</v>
      </c>
    </row>
    <row r="212" spans="2:65" s="10" customFormat="1" ht="22.5" customHeight="1">
      <c r="B212" s="164"/>
      <c r="C212" s="165"/>
      <c r="D212" s="165"/>
      <c r="E212" s="166" t="s">
        <v>5</v>
      </c>
      <c r="F212" s="233" t="s">
        <v>350</v>
      </c>
      <c r="G212" s="234"/>
      <c r="H212" s="234"/>
      <c r="I212" s="234"/>
      <c r="J212" s="165"/>
      <c r="K212" s="167">
        <v>3</v>
      </c>
      <c r="L212" s="165"/>
      <c r="M212" s="165"/>
      <c r="N212" s="165"/>
      <c r="O212" s="165"/>
      <c r="P212" s="165"/>
      <c r="Q212" s="165"/>
      <c r="R212" s="168"/>
      <c r="T212" s="169"/>
      <c r="U212" s="165"/>
      <c r="V212" s="165"/>
      <c r="W212" s="165"/>
      <c r="X212" s="165"/>
      <c r="Y212" s="165"/>
      <c r="Z212" s="165"/>
      <c r="AA212" s="170"/>
      <c r="AT212" s="171" t="s">
        <v>172</v>
      </c>
      <c r="AU212" s="171" t="s">
        <v>101</v>
      </c>
      <c r="AV212" s="10" t="s">
        <v>101</v>
      </c>
      <c r="AW212" s="10" t="s">
        <v>35</v>
      </c>
      <c r="AX212" s="10" t="s">
        <v>85</v>
      </c>
      <c r="AY212" s="171" t="s">
        <v>140</v>
      </c>
    </row>
    <row r="213" spans="2:65" s="1" customFormat="1" ht="31.5" customHeight="1">
      <c r="B213" s="124"/>
      <c r="C213" s="153" t="s">
        <v>364</v>
      </c>
      <c r="D213" s="153" t="s">
        <v>141</v>
      </c>
      <c r="E213" s="154" t="s">
        <v>365</v>
      </c>
      <c r="F213" s="221" t="s">
        <v>366</v>
      </c>
      <c r="G213" s="221"/>
      <c r="H213" s="221"/>
      <c r="I213" s="221"/>
      <c r="J213" s="155" t="s">
        <v>163</v>
      </c>
      <c r="K213" s="156">
        <v>2</v>
      </c>
      <c r="L213" s="227">
        <v>0</v>
      </c>
      <c r="M213" s="227"/>
      <c r="N213" s="228">
        <f>ROUND(L213*K213,2)</f>
        <v>0</v>
      </c>
      <c r="O213" s="228"/>
      <c r="P213" s="228"/>
      <c r="Q213" s="228"/>
      <c r="R213" s="127"/>
      <c r="T213" s="157" t="s">
        <v>5</v>
      </c>
      <c r="U213" s="44" t="s">
        <v>42</v>
      </c>
      <c r="V213" s="36"/>
      <c r="W213" s="158">
        <f>V213*K213</f>
        <v>0</v>
      </c>
      <c r="X213" s="158">
        <v>0</v>
      </c>
      <c r="Y213" s="158">
        <f>X213*K213</f>
        <v>0</v>
      </c>
      <c r="Z213" s="158">
        <v>0</v>
      </c>
      <c r="AA213" s="159">
        <f>Z213*K213</f>
        <v>0</v>
      </c>
      <c r="AR213" s="18" t="s">
        <v>208</v>
      </c>
      <c r="AT213" s="18" t="s">
        <v>141</v>
      </c>
      <c r="AU213" s="18" t="s">
        <v>101</v>
      </c>
      <c r="AY213" s="18" t="s">
        <v>140</v>
      </c>
      <c r="BE213" s="101">
        <f>IF(U213="základní",N213,0)</f>
        <v>0</v>
      </c>
      <c r="BF213" s="101">
        <f>IF(U213="snížená",N213,0)</f>
        <v>0</v>
      </c>
      <c r="BG213" s="101">
        <f>IF(U213="zákl. přenesená",N213,0)</f>
        <v>0</v>
      </c>
      <c r="BH213" s="101">
        <f>IF(U213="sníž. přenesená",N213,0)</f>
        <v>0</v>
      </c>
      <c r="BI213" s="101">
        <f>IF(U213="nulová",N213,0)</f>
        <v>0</v>
      </c>
      <c r="BJ213" s="18" t="s">
        <v>85</v>
      </c>
      <c r="BK213" s="101">
        <f>ROUND(L213*K213,2)</f>
        <v>0</v>
      </c>
      <c r="BL213" s="18" t="s">
        <v>208</v>
      </c>
      <c r="BM213" s="18" t="s">
        <v>367</v>
      </c>
    </row>
    <row r="214" spans="2:65" s="1" customFormat="1" ht="31.5" customHeight="1">
      <c r="B214" s="124"/>
      <c r="C214" s="160" t="s">
        <v>368</v>
      </c>
      <c r="D214" s="160" t="s">
        <v>166</v>
      </c>
      <c r="E214" s="161" t="s">
        <v>369</v>
      </c>
      <c r="F214" s="235" t="s">
        <v>370</v>
      </c>
      <c r="G214" s="235"/>
      <c r="H214" s="235"/>
      <c r="I214" s="235"/>
      <c r="J214" s="162" t="s">
        <v>163</v>
      </c>
      <c r="K214" s="163">
        <v>1</v>
      </c>
      <c r="L214" s="236">
        <v>0</v>
      </c>
      <c r="M214" s="236"/>
      <c r="N214" s="237">
        <f>ROUND(L214*K214,2)</f>
        <v>0</v>
      </c>
      <c r="O214" s="228"/>
      <c r="P214" s="228"/>
      <c r="Q214" s="228"/>
      <c r="R214" s="127"/>
      <c r="T214" s="157" t="s">
        <v>5</v>
      </c>
      <c r="U214" s="44" t="s">
        <v>42</v>
      </c>
      <c r="V214" s="36"/>
      <c r="W214" s="158">
        <f>V214*K214</f>
        <v>0</v>
      </c>
      <c r="X214" s="158">
        <v>6.0000000000000002E-5</v>
      </c>
      <c r="Y214" s="158">
        <f>X214*K214</f>
        <v>6.0000000000000002E-5</v>
      </c>
      <c r="Z214" s="158">
        <v>0</v>
      </c>
      <c r="AA214" s="159">
        <f>Z214*K214</f>
        <v>0</v>
      </c>
      <c r="AR214" s="18" t="s">
        <v>279</v>
      </c>
      <c r="AT214" s="18" t="s">
        <v>166</v>
      </c>
      <c r="AU214" s="18" t="s">
        <v>101</v>
      </c>
      <c r="AY214" s="18" t="s">
        <v>140</v>
      </c>
      <c r="BE214" s="101">
        <f>IF(U214="základní",N214,0)</f>
        <v>0</v>
      </c>
      <c r="BF214" s="101">
        <f>IF(U214="snížená",N214,0)</f>
        <v>0</v>
      </c>
      <c r="BG214" s="101">
        <f>IF(U214="zákl. přenesená",N214,0)</f>
        <v>0</v>
      </c>
      <c r="BH214" s="101">
        <f>IF(U214="sníž. přenesená",N214,0)</f>
        <v>0</v>
      </c>
      <c r="BI214" s="101">
        <f>IF(U214="nulová",N214,0)</f>
        <v>0</v>
      </c>
      <c r="BJ214" s="18" t="s">
        <v>85</v>
      </c>
      <c r="BK214" s="101">
        <f>ROUND(L214*K214,2)</f>
        <v>0</v>
      </c>
      <c r="BL214" s="18" t="s">
        <v>208</v>
      </c>
      <c r="BM214" s="18" t="s">
        <v>371</v>
      </c>
    </row>
    <row r="215" spans="2:65" s="10" customFormat="1" ht="22.5" customHeight="1">
      <c r="B215" s="164"/>
      <c r="C215" s="165"/>
      <c r="D215" s="165"/>
      <c r="E215" s="166" t="s">
        <v>5</v>
      </c>
      <c r="F215" s="233" t="s">
        <v>196</v>
      </c>
      <c r="G215" s="234"/>
      <c r="H215" s="234"/>
      <c r="I215" s="234"/>
      <c r="J215" s="165"/>
      <c r="K215" s="167">
        <v>1</v>
      </c>
      <c r="L215" s="165"/>
      <c r="M215" s="165"/>
      <c r="N215" s="165"/>
      <c r="O215" s="165"/>
      <c r="P215" s="165"/>
      <c r="Q215" s="165"/>
      <c r="R215" s="168"/>
      <c r="T215" s="169"/>
      <c r="U215" s="165"/>
      <c r="V215" s="165"/>
      <c r="W215" s="165"/>
      <c r="X215" s="165"/>
      <c r="Y215" s="165"/>
      <c r="Z215" s="165"/>
      <c r="AA215" s="170"/>
      <c r="AT215" s="171" t="s">
        <v>172</v>
      </c>
      <c r="AU215" s="171" t="s">
        <v>101</v>
      </c>
      <c r="AV215" s="10" t="s">
        <v>101</v>
      </c>
      <c r="AW215" s="10" t="s">
        <v>35</v>
      </c>
      <c r="AX215" s="10" t="s">
        <v>85</v>
      </c>
      <c r="AY215" s="171" t="s">
        <v>140</v>
      </c>
    </row>
    <row r="216" spans="2:65" s="1" customFormat="1" ht="31.5" customHeight="1">
      <c r="B216" s="124"/>
      <c r="C216" s="153" t="s">
        <v>372</v>
      </c>
      <c r="D216" s="153" t="s">
        <v>141</v>
      </c>
      <c r="E216" s="154" t="s">
        <v>373</v>
      </c>
      <c r="F216" s="221" t="s">
        <v>374</v>
      </c>
      <c r="G216" s="221"/>
      <c r="H216" s="221"/>
      <c r="I216" s="221"/>
      <c r="J216" s="155" t="s">
        <v>163</v>
      </c>
      <c r="K216" s="156">
        <v>6</v>
      </c>
      <c r="L216" s="227">
        <v>0</v>
      </c>
      <c r="M216" s="227"/>
      <c r="N216" s="228">
        <f>ROUND(L216*K216,2)</f>
        <v>0</v>
      </c>
      <c r="O216" s="228"/>
      <c r="P216" s="228"/>
      <c r="Q216" s="228"/>
      <c r="R216" s="127"/>
      <c r="T216" s="157" t="s">
        <v>5</v>
      </c>
      <c r="U216" s="44" t="s">
        <v>42</v>
      </c>
      <c r="V216" s="36"/>
      <c r="W216" s="158">
        <f>V216*K216</f>
        <v>0</v>
      </c>
      <c r="X216" s="158">
        <v>0</v>
      </c>
      <c r="Y216" s="158">
        <f>X216*K216</f>
        <v>0</v>
      </c>
      <c r="Z216" s="158">
        <v>0</v>
      </c>
      <c r="AA216" s="159">
        <f>Z216*K216</f>
        <v>0</v>
      </c>
      <c r="AR216" s="18" t="s">
        <v>208</v>
      </c>
      <c r="AT216" s="18" t="s">
        <v>141</v>
      </c>
      <c r="AU216" s="18" t="s">
        <v>101</v>
      </c>
      <c r="AY216" s="18" t="s">
        <v>140</v>
      </c>
      <c r="BE216" s="101">
        <f>IF(U216="základní",N216,0)</f>
        <v>0</v>
      </c>
      <c r="BF216" s="101">
        <f>IF(U216="snížená",N216,0)</f>
        <v>0</v>
      </c>
      <c r="BG216" s="101">
        <f>IF(U216="zákl. přenesená",N216,0)</f>
        <v>0</v>
      </c>
      <c r="BH216" s="101">
        <f>IF(U216="sníž. přenesená",N216,0)</f>
        <v>0</v>
      </c>
      <c r="BI216" s="101">
        <f>IF(U216="nulová",N216,0)</f>
        <v>0</v>
      </c>
      <c r="BJ216" s="18" t="s">
        <v>85</v>
      </c>
      <c r="BK216" s="101">
        <f>ROUND(L216*K216,2)</f>
        <v>0</v>
      </c>
      <c r="BL216" s="18" t="s">
        <v>208</v>
      </c>
      <c r="BM216" s="18" t="s">
        <v>375</v>
      </c>
    </row>
    <row r="217" spans="2:65" s="1" customFormat="1" ht="31.5" customHeight="1">
      <c r="B217" s="124"/>
      <c r="C217" s="160" t="s">
        <v>376</v>
      </c>
      <c r="D217" s="160" t="s">
        <v>166</v>
      </c>
      <c r="E217" s="161" t="s">
        <v>377</v>
      </c>
      <c r="F217" s="235" t="s">
        <v>378</v>
      </c>
      <c r="G217" s="235"/>
      <c r="H217" s="235"/>
      <c r="I217" s="235"/>
      <c r="J217" s="162" t="s">
        <v>163</v>
      </c>
      <c r="K217" s="163">
        <v>4</v>
      </c>
      <c r="L217" s="236">
        <v>0</v>
      </c>
      <c r="M217" s="236"/>
      <c r="N217" s="237">
        <f>ROUND(L217*K217,2)</f>
        <v>0</v>
      </c>
      <c r="O217" s="228"/>
      <c r="P217" s="228"/>
      <c r="Q217" s="228"/>
      <c r="R217" s="127"/>
      <c r="T217" s="157" t="s">
        <v>5</v>
      </c>
      <c r="U217" s="44" t="s">
        <v>42</v>
      </c>
      <c r="V217" s="36"/>
      <c r="W217" s="158">
        <f>V217*K217</f>
        <v>0</v>
      </c>
      <c r="X217" s="158">
        <v>6.0000000000000002E-5</v>
      </c>
      <c r="Y217" s="158">
        <f>X217*K217</f>
        <v>2.4000000000000001E-4</v>
      </c>
      <c r="Z217" s="158">
        <v>0</v>
      </c>
      <c r="AA217" s="159">
        <f>Z217*K217</f>
        <v>0</v>
      </c>
      <c r="AR217" s="18" t="s">
        <v>279</v>
      </c>
      <c r="AT217" s="18" t="s">
        <v>166</v>
      </c>
      <c r="AU217" s="18" t="s">
        <v>101</v>
      </c>
      <c r="AY217" s="18" t="s">
        <v>140</v>
      </c>
      <c r="BE217" s="101">
        <f>IF(U217="základní",N217,0)</f>
        <v>0</v>
      </c>
      <c r="BF217" s="101">
        <f>IF(U217="snížená",N217,0)</f>
        <v>0</v>
      </c>
      <c r="BG217" s="101">
        <f>IF(U217="zákl. přenesená",N217,0)</f>
        <v>0</v>
      </c>
      <c r="BH217" s="101">
        <f>IF(U217="sníž. přenesená",N217,0)</f>
        <v>0</v>
      </c>
      <c r="BI217" s="101">
        <f>IF(U217="nulová",N217,0)</f>
        <v>0</v>
      </c>
      <c r="BJ217" s="18" t="s">
        <v>85</v>
      </c>
      <c r="BK217" s="101">
        <f>ROUND(L217*K217,2)</f>
        <v>0</v>
      </c>
      <c r="BL217" s="18" t="s">
        <v>208</v>
      </c>
      <c r="BM217" s="18" t="s">
        <v>379</v>
      </c>
    </row>
    <row r="218" spans="2:65" s="10" customFormat="1" ht="22.5" customHeight="1">
      <c r="B218" s="164"/>
      <c r="C218" s="165"/>
      <c r="D218" s="165"/>
      <c r="E218" s="166" t="s">
        <v>5</v>
      </c>
      <c r="F218" s="233" t="s">
        <v>380</v>
      </c>
      <c r="G218" s="234"/>
      <c r="H218" s="234"/>
      <c r="I218" s="234"/>
      <c r="J218" s="165"/>
      <c r="K218" s="167">
        <v>4</v>
      </c>
      <c r="L218" s="165"/>
      <c r="M218" s="165"/>
      <c r="N218" s="165"/>
      <c r="O218" s="165"/>
      <c r="P218" s="165"/>
      <c r="Q218" s="165"/>
      <c r="R218" s="168"/>
      <c r="T218" s="169"/>
      <c r="U218" s="165"/>
      <c r="V218" s="165"/>
      <c r="W218" s="165"/>
      <c r="X218" s="165"/>
      <c r="Y218" s="165"/>
      <c r="Z218" s="165"/>
      <c r="AA218" s="170"/>
      <c r="AT218" s="171" t="s">
        <v>172</v>
      </c>
      <c r="AU218" s="171" t="s">
        <v>101</v>
      </c>
      <c r="AV218" s="10" t="s">
        <v>101</v>
      </c>
      <c r="AW218" s="10" t="s">
        <v>35</v>
      </c>
      <c r="AX218" s="10" t="s">
        <v>85</v>
      </c>
      <c r="AY218" s="171" t="s">
        <v>140</v>
      </c>
    </row>
    <row r="219" spans="2:65" s="1" customFormat="1" ht="31.5" customHeight="1">
      <c r="B219" s="124"/>
      <c r="C219" s="153" t="s">
        <v>381</v>
      </c>
      <c r="D219" s="153" t="s">
        <v>141</v>
      </c>
      <c r="E219" s="154" t="s">
        <v>382</v>
      </c>
      <c r="F219" s="221" t="s">
        <v>383</v>
      </c>
      <c r="G219" s="221"/>
      <c r="H219" s="221"/>
      <c r="I219" s="221"/>
      <c r="J219" s="155" t="s">
        <v>163</v>
      </c>
      <c r="K219" s="156">
        <v>2</v>
      </c>
      <c r="L219" s="227">
        <v>0</v>
      </c>
      <c r="M219" s="227"/>
      <c r="N219" s="228">
        <f>ROUND(L219*K219,2)</f>
        <v>0</v>
      </c>
      <c r="O219" s="228"/>
      <c r="P219" s="228"/>
      <c r="Q219" s="228"/>
      <c r="R219" s="127"/>
      <c r="T219" s="157" t="s">
        <v>5</v>
      </c>
      <c r="U219" s="44" t="s">
        <v>42</v>
      </c>
      <c r="V219" s="36"/>
      <c r="W219" s="158">
        <f>V219*K219</f>
        <v>0</v>
      </c>
      <c r="X219" s="158">
        <v>0</v>
      </c>
      <c r="Y219" s="158">
        <f>X219*K219</f>
        <v>0</v>
      </c>
      <c r="Z219" s="158">
        <v>0</v>
      </c>
      <c r="AA219" s="159">
        <f>Z219*K219</f>
        <v>0</v>
      </c>
      <c r="AR219" s="18" t="s">
        <v>208</v>
      </c>
      <c r="AT219" s="18" t="s">
        <v>141</v>
      </c>
      <c r="AU219" s="18" t="s">
        <v>101</v>
      </c>
      <c r="AY219" s="18" t="s">
        <v>140</v>
      </c>
      <c r="BE219" s="101">
        <f>IF(U219="základní",N219,0)</f>
        <v>0</v>
      </c>
      <c r="BF219" s="101">
        <f>IF(U219="snížená",N219,0)</f>
        <v>0</v>
      </c>
      <c r="BG219" s="101">
        <f>IF(U219="zákl. přenesená",N219,0)</f>
        <v>0</v>
      </c>
      <c r="BH219" s="101">
        <f>IF(U219="sníž. přenesená",N219,0)</f>
        <v>0</v>
      </c>
      <c r="BI219" s="101">
        <f>IF(U219="nulová",N219,0)</f>
        <v>0</v>
      </c>
      <c r="BJ219" s="18" t="s">
        <v>85</v>
      </c>
      <c r="BK219" s="101">
        <f>ROUND(L219*K219,2)</f>
        <v>0</v>
      </c>
      <c r="BL219" s="18" t="s">
        <v>208</v>
      </c>
      <c r="BM219" s="18" t="s">
        <v>384</v>
      </c>
    </row>
    <row r="220" spans="2:65" s="1" customFormat="1" ht="44.25" customHeight="1">
      <c r="B220" s="124"/>
      <c r="C220" s="160" t="s">
        <v>385</v>
      </c>
      <c r="D220" s="160" t="s">
        <v>166</v>
      </c>
      <c r="E220" s="161" t="s">
        <v>386</v>
      </c>
      <c r="F220" s="235" t="s">
        <v>387</v>
      </c>
      <c r="G220" s="235"/>
      <c r="H220" s="235"/>
      <c r="I220" s="235"/>
      <c r="J220" s="162" t="s">
        <v>163</v>
      </c>
      <c r="K220" s="163">
        <v>2</v>
      </c>
      <c r="L220" s="236">
        <v>0</v>
      </c>
      <c r="M220" s="236"/>
      <c r="N220" s="237">
        <f>ROUND(L220*K220,2)</f>
        <v>0</v>
      </c>
      <c r="O220" s="228"/>
      <c r="P220" s="228"/>
      <c r="Q220" s="228"/>
      <c r="R220" s="127"/>
      <c r="T220" s="157" t="s">
        <v>5</v>
      </c>
      <c r="U220" s="44" t="s">
        <v>42</v>
      </c>
      <c r="V220" s="36"/>
      <c r="W220" s="158">
        <f>V220*K220</f>
        <v>0</v>
      </c>
      <c r="X220" s="158">
        <v>3.2000000000000003E-4</v>
      </c>
      <c r="Y220" s="158">
        <f>X220*K220</f>
        <v>6.4000000000000005E-4</v>
      </c>
      <c r="Z220" s="158">
        <v>0</v>
      </c>
      <c r="AA220" s="159">
        <f>Z220*K220</f>
        <v>0</v>
      </c>
      <c r="AR220" s="18" t="s">
        <v>279</v>
      </c>
      <c r="AT220" s="18" t="s">
        <v>166</v>
      </c>
      <c r="AU220" s="18" t="s">
        <v>101</v>
      </c>
      <c r="AY220" s="18" t="s">
        <v>140</v>
      </c>
      <c r="BE220" s="101">
        <f>IF(U220="základní",N220,0)</f>
        <v>0</v>
      </c>
      <c r="BF220" s="101">
        <f>IF(U220="snížená",N220,0)</f>
        <v>0</v>
      </c>
      <c r="BG220" s="101">
        <f>IF(U220="zákl. přenesená",N220,0)</f>
        <v>0</v>
      </c>
      <c r="BH220" s="101">
        <f>IF(U220="sníž. přenesená",N220,0)</f>
        <v>0</v>
      </c>
      <c r="BI220" s="101">
        <f>IF(U220="nulová",N220,0)</f>
        <v>0</v>
      </c>
      <c r="BJ220" s="18" t="s">
        <v>85</v>
      </c>
      <c r="BK220" s="101">
        <f>ROUND(L220*K220,2)</f>
        <v>0</v>
      </c>
      <c r="BL220" s="18" t="s">
        <v>208</v>
      </c>
      <c r="BM220" s="18" t="s">
        <v>388</v>
      </c>
    </row>
    <row r="221" spans="2:65" s="10" customFormat="1" ht="22.5" customHeight="1">
      <c r="B221" s="164"/>
      <c r="C221" s="165"/>
      <c r="D221" s="165"/>
      <c r="E221" s="166" t="s">
        <v>5</v>
      </c>
      <c r="F221" s="233" t="s">
        <v>389</v>
      </c>
      <c r="G221" s="234"/>
      <c r="H221" s="234"/>
      <c r="I221" s="234"/>
      <c r="J221" s="165"/>
      <c r="K221" s="167">
        <v>2</v>
      </c>
      <c r="L221" s="165"/>
      <c r="M221" s="165"/>
      <c r="N221" s="165"/>
      <c r="O221" s="165"/>
      <c r="P221" s="165"/>
      <c r="Q221" s="165"/>
      <c r="R221" s="168"/>
      <c r="T221" s="169"/>
      <c r="U221" s="165"/>
      <c r="V221" s="165"/>
      <c r="W221" s="165"/>
      <c r="X221" s="165"/>
      <c r="Y221" s="165"/>
      <c r="Z221" s="165"/>
      <c r="AA221" s="170"/>
      <c r="AT221" s="171" t="s">
        <v>172</v>
      </c>
      <c r="AU221" s="171" t="s">
        <v>101</v>
      </c>
      <c r="AV221" s="10" t="s">
        <v>101</v>
      </c>
      <c r="AW221" s="10" t="s">
        <v>35</v>
      </c>
      <c r="AX221" s="10" t="s">
        <v>85</v>
      </c>
      <c r="AY221" s="171" t="s">
        <v>140</v>
      </c>
    </row>
    <row r="222" spans="2:65" s="1" customFormat="1" ht="31.5" customHeight="1">
      <c r="B222" s="124"/>
      <c r="C222" s="153" t="s">
        <v>390</v>
      </c>
      <c r="D222" s="153" t="s">
        <v>141</v>
      </c>
      <c r="E222" s="154" t="s">
        <v>391</v>
      </c>
      <c r="F222" s="221" t="s">
        <v>392</v>
      </c>
      <c r="G222" s="221"/>
      <c r="H222" s="221"/>
      <c r="I222" s="221"/>
      <c r="J222" s="155" t="s">
        <v>163</v>
      </c>
      <c r="K222" s="156">
        <v>3</v>
      </c>
      <c r="L222" s="227">
        <v>0</v>
      </c>
      <c r="M222" s="227"/>
      <c r="N222" s="228">
        <f>ROUND(L222*K222,2)</f>
        <v>0</v>
      </c>
      <c r="O222" s="228"/>
      <c r="P222" s="228"/>
      <c r="Q222" s="228"/>
      <c r="R222" s="127"/>
      <c r="T222" s="157" t="s">
        <v>5</v>
      </c>
      <c r="U222" s="44" t="s">
        <v>42</v>
      </c>
      <c r="V222" s="36"/>
      <c r="W222" s="158">
        <f>V222*K222</f>
        <v>0</v>
      </c>
      <c r="X222" s="158">
        <v>0</v>
      </c>
      <c r="Y222" s="158">
        <f>X222*K222</f>
        <v>0</v>
      </c>
      <c r="Z222" s="158">
        <v>0</v>
      </c>
      <c r="AA222" s="159">
        <f>Z222*K222</f>
        <v>0</v>
      </c>
      <c r="AR222" s="18" t="s">
        <v>208</v>
      </c>
      <c r="AT222" s="18" t="s">
        <v>141</v>
      </c>
      <c r="AU222" s="18" t="s">
        <v>101</v>
      </c>
      <c r="AY222" s="18" t="s">
        <v>140</v>
      </c>
      <c r="BE222" s="101">
        <f>IF(U222="základní",N222,0)</f>
        <v>0</v>
      </c>
      <c r="BF222" s="101">
        <f>IF(U222="snížená",N222,0)</f>
        <v>0</v>
      </c>
      <c r="BG222" s="101">
        <f>IF(U222="zákl. přenesená",N222,0)</f>
        <v>0</v>
      </c>
      <c r="BH222" s="101">
        <f>IF(U222="sníž. přenesená",N222,0)</f>
        <v>0</v>
      </c>
      <c r="BI222" s="101">
        <f>IF(U222="nulová",N222,0)</f>
        <v>0</v>
      </c>
      <c r="BJ222" s="18" t="s">
        <v>85</v>
      </c>
      <c r="BK222" s="101">
        <f>ROUND(L222*K222,2)</f>
        <v>0</v>
      </c>
      <c r="BL222" s="18" t="s">
        <v>208</v>
      </c>
      <c r="BM222" s="18" t="s">
        <v>393</v>
      </c>
    </row>
    <row r="223" spans="2:65" s="1" customFormat="1" ht="44.25" customHeight="1">
      <c r="B223" s="124"/>
      <c r="C223" s="160" t="s">
        <v>394</v>
      </c>
      <c r="D223" s="160" t="s">
        <v>166</v>
      </c>
      <c r="E223" s="161" t="s">
        <v>395</v>
      </c>
      <c r="F223" s="235" t="s">
        <v>396</v>
      </c>
      <c r="G223" s="235"/>
      <c r="H223" s="235"/>
      <c r="I223" s="235"/>
      <c r="J223" s="162" t="s">
        <v>163</v>
      </c>
      <c r="K223" s="163">
        <v>3</v>
      </c>
      <c r="L223" s="236">
        <v>0</v>
      </c>
      <c r="M223" s="236"/>
      <c r="N223" s="237">
        <f>ROUND(L223*K223,2)</f>
        <v>0</v>
      </c>
      <c r="O223" s="228"/>
      <c r="P223" s="228"/>
      <c r="Q223" s="228"/>
      <c r="R223" s="127"/>
      <c r="T223" s="157" t="s">
        <v>5</v>
      </c>
      <c r="U223" s="44" t="s">
        <v>42</v>
      </c>
      <c r="V223" s="36"/>
      <c r="W223" s="158">
        <f>V223*K223</f>
        <v>0</v>
      </c>
      <c r="X223" s="158">
        <v>6.0000000000000002E-5</v>
      </c>
      <c r="Y223" s="158">
        <f>X223*K223</f>
        <v>1.8000000000000001E-4</v>
      </c>
      <c r="Z223" s="158">
        <v>0</v>
      </c>
      <c r="AA223" s="159">
        <f>Z223*K223</f>
        <v>0</v>
      </c>
      <c r="AR223" s="18" t="s">
        <v>279</v>
      </c>
      <c r="AT223" s="18" t="s">
        <v>166</v>
      </c>
      <c r="AU223" s="18" t="s">
        <v>101</v>
      </c>
      <c r="AY223" s="18" t="s">
        <v>140</v>
      </c>
      <c r="BE223" s="101">
        <f>IF(U223="základní",N223,0)</f>
        <v>0</v>
      </c>
      <c r="BF223" s="101">
        <f>IF(U223="snížená",N223,0)</f>
        <v>0</v>
      </c>
      <c r="BG223" s="101">
        <f>IF(U223="zákl. přenesená",N223,0)</f>
        <v>0</v>
      </c>
      <c r="BH223" s="101">
        <f>IF(U223="sníž. přenesená",N223,0)</f>
        <v>0</v>
      </c>
      <c r="BI223" s="101">
        <f>IF(U223="nulová",N223,0)</f>
        <v>0</v>
      </c>
      <c r="BJ223" s="18" t="s">
        <v>85</v>
      </c>
      <c r="BK223" s="101">
        <f>ROUND(L223*K223,2)</f>
        <v>0</v>
      </c>
      <c r="BL223" s="18" t="s">
        <v>208</v>
      </c>
      <c r="BM223" s="18" t="s">
        <v>397</v>
      </c>
    </row>
    <row r="224" spans="2:65" s="10" customFormat="1" ht="22.5" customHeight="1">
      <c r="B224" s="164"/>
      <c r="C224" s="165"/>
      <c r="D224" s="165"/>
      <c r="E224" s="166" t="s">
        <v>5</v>
      </c>
      <c r="F224" s="233" t="s">
        <v>398</v>
      </c>
      <c r="G224" s="234"/>
      <c r="H224" s="234"/>
      <c r="I224" s="234"/>
      <c r="J224" s="165"/>
      <c r="K224" s="167">
        <v>3</v>
      </c>
      <c r="L224" s="165"/>
      <c r="M224" s="165"/>
      <c r="N224" s="165"/>
      <c r="O224" s="165"/>
      <c r="P224" s="165"/>
      <c r="Q224" s="165"/>
      <c r="R224" s="168"/>
      <c r="T224" s="169"/>
      <c r="U224" s="165"/>
      <c r="V224" s="165"/>
      <c r="W224" s="165"/>
      <c r="X224" s="165"/>
      <c r="Y224" s="165"/>
      <c r="Z224" s="165"/>
      <c r="AA224" s="170"/>
      <c r="AT224" s="171" t="s">
        <v>172</v>
      </c>
      <c r="AU224" s="171" t="s">
        <v>101</v>
      </c>
      <c r="AV224" s="10" t="s">
        <v>101</v>
      </c>
      <c r="AW224" s="10" t="s">
        <v>35</v>
      </c>
      <c r="AX224" s="10" t="s">
        <v>85</v>
      </c>
      <c r="AY224" s="171" t="s">
        <v>140</v>
      </c>
    </row>
    <row r="225" spans="2:65" s="1" customFormat="1" ht="22.5" customHeight="1">
      <c r="B225" s="124"/>
      <c r="C225" s="160" t="s">
        <v>399</v>
      </c>
      <c r="D225" s="160" t="s">
        <v>166</v>
      </c>
      <c r="E225" s="161" t="s">
        <v>400</v>
      </c>
      <c r="F225" s="235" t="s">
        <v>401</v>
      </c>
      <c r="G225" s="235"/>
      <c r="H225" s="235"/>
      <c r="I225" s="235"/>
      <c r="J225" s="162" t="s">
        <v>163</v>
      </c>
      <c r="K225" s="163">
        <v>13</v>
      </c>
      <c r="L225" s="236">
        <v>0</v>
      </c>
      <c r="M225" s="236"/>
      <c r="N225" s="237">
        <f>ROUND(L225*K225,2)</f>
        <v>0</v>
      </c>
      <c r="O225" s="228"/>
      <c r="P225" s="228"/>
      <c r="Q225" s="228"/>
      <c r="R225" s="127"/>
      <c r="T225" s="157" t="s">
        <v>5</v>
      </c>
      <c r="U225" s="44" t="s">
        <v>42</v>
      </c>
      <c r="V225" s="36"/>
      <c r="W225" s="158">
        <f>V225*K225</f>
        <v>0</v>
      </c>
      <c r="X225" s="158">
        <v>5.0000000000000002E-5</v>
      </c>
      <c r="Y225" s="158">
        <f>X225*K225</f>
        <v>6.5000000000000008E-4</v>
      </c>
      <c r="Z225" s="158">
        <v>0</v>
      </c>
      <c r="AA225" s="159">
        <f>Z225*K225</f>
        <v>0</v>
      </c>
      <c r="AR225" s="18" t="s">
        <v>279</v>
      </c>
      <c r="AT225" s="18" t="s">
        <v>166</v>
      </c>
      <c r="AU225" s="18" t="s">
        <v>101</v>
      </c>
      <c r="AY225" s="18" t="s">
        <v>140</v>
      </c>
      <c r="BE225" s="101">
        <f>IF(U225="základní",N225,0)</f>
        <v>0</v>
      </c>
      <c r="BF225" s="101">
        <f>IF(U225="snížená",N225,0)</f>
        <v>0</v>
      </c>
      <c r="BG225" s="101">
        <f>IF(U225="zákl. přenesená",N225,0)</f>
        <v>0</v>
      </c>
      <c r="BH225" s="101">
        <f>IF(U225="sníž. přenesená",N225,0)</f>
        <v>0</v>
      </c>
      <c r="BI225" s="101">
        <f>IF(U225="nulová",N225,0)</f>
        <v>0</v>
      </c>
      <c r="BJ225" s="18" t="s">
        <v>85</v>
      </c>
      <c r="BK225" s="101">
        <f>ROUND(L225*K225,2)</f>
        <v>0</v>
      </c>
      <c r="BL225" s="18" t="s">
        <v>208</v>
      </c>
      <c r="BM225" s="18" t="s">
        <v>402</v>
      </c>
    </row>
    <row r="226" spans="2:65" s="10" customFormat="1" ht="22.5" customHeight="1">
      <c r="B226" s="164"/>
      <c r="C226" s="165"/>
      <c r="D226" s="165"/>
      <c r="E226" s="166" t="s">
        <v>5</v>
      </c>
      <c r="F226" s="233" t="s">
        <v>403</v>
      </c>
      <c r="G226" s="234"/>
      <c r="H226" s="234"/>
      <c r="I226" s="234"/>
      <c r="J226" s="165"/>
      <c r="K226" s="167">
        <v>13</v>
      </c>
      <c r="L226" s="165"/>
      <c r="M226" s="165"/>
      <c r="N226" s="165"/>
      <c r="O226" s="165"/>
      <c r="P226" s="165"/>
      <c r="Q226" s="165"/>
      <c r="R226" s="168"/>
      <c r="T226" s="169"/>
      <c r="U226" s="165"/>
      <c r="V226" s="165"/>
      <c r="W226" s="165"/>
      <c r="X226" s="165"/>
      <c r="Y226" s="165"/>
      <c r="Z226" s="165"/>
      <c r="AA226" s="170"/>
      <c r="AT226" s="171" t="s">
        <v>172</v>
      </c>
      <c r="AU226" s="171" t="s">
        <v>101</v>
      </c>
      <c r="AV226" s="10" t="s">
        <v>101</v>
      </c>
      <c r="AW226" s="10" t="s">
        <v>35</v>
      </c>
      <c r="AX226" s="10" t="s">
        <v>85</v>
      </c>
      <c r="AY226" s="171" t="s">
        <v>140</v>
      </c>
    </row>
    <row r="227" spans="2:65" s="1" customFormat="1" ht="31.5" customHeight="1">
      <c r="B227" s="124"/>
      <c r="C227" s="153" t="s">
        <v>404</v>
      </c>
      <c r="D227" s="153" t="s">
        <v>141</v>
      </c>
      <c r="E227" s="154" t="s">
        <v>405</v>
      </c>
      <c r="F227" s="221" t="s">
        <v>406</v>
      </c>
      <c r="G227" s="221"/>
      <c r="H227" s="221"/>
      <c r="I227" s="221"/>
      <c r="J227" s="155" t="s">
        <v>163</v>
      </c>
      <c r="K227" s="156">
        <v>1</v>
      </c>
      <c r="L227" s="227">
        <v>0</v>
      </c>
      <c r="M227" s="227"/>
      <c r="N227" s="228">
        <f>ROUND(L227*K227,2)</f>
        <v>0</v>
      </c>
      <c r="O227" s="228"/>
      <c r="P227" s="228"/>
      <c r="Q227" s="228"/>
      <c r="R227" s="127"/>
      <c r="T227" s="157" t="s">
        <v>5</v>
      </c>
      <c r="U227" s="44" t="s">
        <v>42</v>
      </c>
      <c r="V227" s="36"/>
      <c r="W227" s="158">
        <f>V227*K227</f>
        <v>0</v>
      </c>
      <c r="X227" s="158">
        <v>0</v>
      </c>
      <c r="Y227" s="158">
        <f>X227*K227</f>
        <v>0</v>
      </c>
      <c r="Z227" s="158">
        <v>0</v>
      </c>
      <c r="AA227" s="159">
        <f>Z227*K227</f>
        <v>0</v>
      </c>
      <c r="AR227" s="18" t="s">
        <v>208</v>
      </c>
      <c r="AT227" s="18" t="s">
        <v>141</v>
      </c>
      <c r="AU227" s="18" t="s">
        <v>101</v>
      </c>
      <c r="AY227" s="18" t="s">
        <v>140</v>
      </c>
      <c r="BE227" s="101">
        <f>IF(U227="základní",N227,0)</f>
        <v>0</v>
      </c>
      <c r="BF227" s="101">
        <f>IF(U227="snížená",N227,0)</f>
        <v>0</v>
      </c>
      <c r="BG227" s="101">
        <f>IF(U227="zákl. přenesená",N227,0)</f>
        <v>0</v>
      </c>
      <c r="BH227" s="101">
        <f>IF(U227="sníž. přenesená",N227,0)</f>
        <v>0</v>
      </c>
      <c r="BI227" s="101">
        <f>IF(U227="nulová",N227,0)</f>
        <v>0</v>
      </c>
      <c r="BJ227" s="18" t="s">
        <v>85</v>
      </c>
      <c r="BK227" s="101">
        <f>ROUND(L227*K227,2)</f>
        <v>0</v>
      </c>
      <c r="BL227" s="18" t="s">
        <v>208</v>
      </c>
      <c r="BM227" s="18" t="s">
        <v>407</v>
      </c>
    </row>
    <row r="228" spans="2:65" s="1" customFormat="1" ht="31.5" customHeight="1">
      <c r="B228" s="124"/>
      <c r="C228" s="160" t="s">
        <v>408</v>
      </c>
      <c r="D228" s="160" t="s">
        <v>166</v>
      </c>
      <c r="E228" s="161" t="s">
        <v>409</v>
      </c>
      <c r="F228" s="235" t="s">
        <v>410</v>
      </c>
      <c r="G228" s="235"/>
      <c r="H228" s="235"/>
      <c r="I228" s="235"/>
      <c r="J228" s="162" t="s">
        <v>163</v>
      </c>
      <c r="K228" s="163">
        <v>1</v>
      </c>
      <c r="L228" s="236">
        <v>0</v>
      </c>
      <c r="M228" s="236"/>
      <c r="N228" s="237">
        <f>ROUND(L228*K228,2)</f>
        <v>0</v>
      </c>
      <c r="O228" s="228"/>
      <c r="P228" s="228"/>
      <c r="Q228" s="228"/>
      <c r="R228" s="127"/>
      <c r="T228" s="157" t="s">
        <v>5</v>
      </c>
      <c r="U228" s="44" t="s">
        <v>42</v>
      </c>
      <c r="V228" s="36"/>
      <c r="W228" s="158">
        <f>V228*K228</f>
        <v>0</v>
      </c>
      <c r="X228" s="158">
        <v>2.4000000000000001E-4</v>
      </c>
      <c r="Y228" s="158">
        <f>X228*K228</f>
        <v>2.4000000000000001E-4</v>
      </c>
      <c r="Z228" s="158">
        <v>0</v>
      </c>
      <c r="AA228" s="159">
        <f>Z228*K228</f>
        <v>0</v>
      </c>
      <c r="AR228" s="18" t="s">
        <v>279</v>
      </c>
      <c r="AT228" s="18" t="s">
        <v>166</v>
      </c>
      <c r="AU228" s="18" t="s">
        <v>101</v>
      </c>
      <c r="AY228" s="18" t="s">
        <v>140</v>
      </c>
      <c r="BE228" s="101">
        <f>IF(U228="základní",N228,0)</f>
        <v>0</v>
      </c>
      <c r="BF228" s="101">
        <f>IF(U228="snížená",N228,0)</f>
        <v>0</v>
      </c>
      <c r="BG228" s="101">
        <f>IF(U228="zákl. přenesená",N228,0)</f>
        <v>0</v>
      </c>
      <c r="BH228" s="101">
        <f>IF(U228="sníž. přenesená",N228,0)</f>
        <v>0</v>
      </c>
      <c r="BI228" s="101">
        <f>IF(U228="nulová",N228,0)</f>
        <v>0</v>
      </c>
      <c r="BJ228" s="18" t="s">
        <v>85</v>
      </c>
      <c r="BK228" s="101">
        <f>ROUND(L228*K228,2)</f>
        <v>0</v>
      </c>
      <c r="BL228" s="18" t="s">
        <v>208</v>
      </c>
      <c r="BM228" s="18" t="s">
        <v>411</v>
      </c>
    </row>
    <row r="229" spans="2:65" s="10" customFormat="1" ht="22.5" customHeight="1">
      <c r="B229" s="164"/>
      <c r="C229" s="165"/>
      <c r="D229" s="165"/>
      <c r="E229" s="166" t="s">
        <v>5</v>
      </c>
      <c r="F229" s="233" t="s">
        <v>196</v>
      </c>
      <c r="G229" s="234"/>
      <c r="H229" s="234"/>
      <c r="I229" s="234"/>
      <c r="J229" s="165"/>
      <c r="K229" s="167">
        <v>1</v>
      </c>
      <c r="L229" s="165"/>
      <c r="M229" s="165"/>
      <c r="N229" s="165"/>
      <c r="O229" s="165"/>
      <c r="P229" s="165"/>
      <c r="Q229" s="165"/>
      <c r="R229" s="168"/>
      <c r="T229" s="169"/>
      <c r="U229" s="165"/>
      <c r="V229" s="165"/>
      <c r="W229" s="165"/>
      <c r="X229" s="165"/>
      <c r="Y229" s="165"/>
      <c r="Z229" s="165"/>
      <c r="AA229" s="170"/>
      <c r="AT229" s="171" t="s">
        <v>172</v>
      </c>
      <c r="AU229" s="171" t="s">
        <v>101</v>
      </c>
      <c r="AV229" s="10" t="s">
        <v>101</v>
      </c>
      <c r="AW229" s="10" t="s">
        <v>35</v>
      </c>
      <c r="AX229" s="10" t="s">
        <v>85</v>
      </c>
      <c r="AY229" s="171" t="s">
        <v>140</v>
      </c>
    </row>
    <row r="230" spans="2:65" s="1" customFormat="1" ht="31.5" customHeight="1">
      <c r="B230" s="124"/>
      <c r="C230" s="153" t="s">
        <v>412</v>
      </c>
      <c r="D230" s="153" t="s">
        <v>141</v>
      </c>
      <c r="E230" s="154" t="s">
        <v>413</v>
      </c>
      <c r="F230" s="221" t="s">
        <v>414</v>
      </c>
      <c r="G230" s="221"/>
      <c r="H230" s="221"/>
      <c r="I230" s="221"/>
      <c r="J230" s="155" t="s">
        <v>163</v>
      </c>
      <c r="K230" s="156">
        <v>9</v>
      </c>
      <c r="L230" s="227">
        <v>0</v>
      </c>
      <c r="M230" s="227"/>
      <c r="N230" s="228">
        <f>ROUND(L230*K230,2)</f>
        <v>0</v>
      </c>
      <c r="O230" s="228"/>
      <c r="P230" s="228"/>
      <c r="Q230" s="228"/>
      <c r="R230" s="127"/>
      <c r="T230" s="157" t="s">
        <v>5</v>
      </c>
      <c r="U230" s="44" t="s">
        <v>42</v>
      </c>
      <c r="V230" s="36"/>
      <c r="W230" s="158">
        <f>V230*K230</f>
        <v>0</v>
      </c>
      <c r="X230" s="158">
        <v>0</v>
      </c>
      <c r="Y230" s="158">
        <f>X230*K230</f>
        <v>0</v>
      </c>
      <c r="Z230" s="158">
        <v>0</v>
      </c>
      <c r="AA230" s="159">
        <f>Z230*K230</f>
        <v>0</v>
      </c>
      <c r="AR230" s="18" t="s">
        <v>208</v>
      </c>
      <c r="AT230" s="18" t="s">
        <v>141</v>
      </c>
      <c r="AU230" s="18" t="s">
        <v>101</v>
      </c>
      <c r="AY230" s="18" t="s">
        <v>140</v>
      </c>
      <c r="BE230" s="101">
        <f>IF(U230="základní",N230,0)</f>
        <v>0</v>
      </c>
      <c r="BF230" s="101">
        <f>IF(U230="snížená",N230,0)</f>
        <v>0</v>
      </c>
      <c r="BG230" s="101">
        <f>IF(U230="zákl. přenesená",N230,0)</f>
        <v>0</v>
      </c>
      <c r="BH230" s="101">
        <f>IF(U230="sníž. přenesená",N230,0)</f>
        <v>0</v>
      </c>
      <c r="BI230" s="101">
        <f>IF(U230="nulová",N230,0)</f>
        <v>0</v>
      </c>
      <c r="BJ230" s="18" t="s">
        <v>85</v>
      </c>
      <c r="BK230" s="101">
        <f>ROUND(L230*K230,2)</f>
        <v>0</v>
      </c>
      <c r="BL230" s="18" t="s">
        <v>208</v>
      </c>
      <c r="BM230" s="18" t="s">
        <v>415</v>
      </c>
    </row>
    <row r="231" spans="2:65" s="1" customFormat="1" ht="57" customHeight="1">
      <c r="B231" s="124"/>
      <c r="C231" s="160" t="s">
        <v>416</v>
      </c>
      <c r="D231" s="160" t="s">
        <v>166</v>
      </c>
      <c r="E231" s="161" t="s">
        <v>417</v>
      </c>
      <c r="F231" s="235" t="s">
        <v>418</v>
      </c>
      <c r="G231" s="235"/>
      <c r="H231" s="235"/>
      <c r="I231" s="235"/>
      <c r="J231" s="162" t="s">
        <v>163</v>
      </c>
      <c r="K231" s="163">
        <v>9</v>
      </c>
      <c r="L231" s="236">
        <v>0</v>
      </c>
      <c r="M231" s="236"/>
      <c r="N231" s="237">
        <f>ROUND(L231*K231,2)</f>
        <v>0</v>
      </c>
      <c r="O231" s="228"/>
      <c r="P231" s="228"/>
      <c r="Q231" s="228"/>
      <c r="R231" s="127"/>
      <c r="T231" s="157" t="s">
        <v>5</v>
      </c>
      <c r="U231" s="44" t="s">
        <v>42</v>
      </c>
      <c r="V231" s="36"/>
      <c r="W231" s="158">
        <f>V231*K231</f>
        <v>0</v>
      </c>
      <c r="X231" s="158">
        <v>3.8999999999999998E-3</v>
      </c>
      <c r="Y231" s="158">
        <f>X231*K231</f>
        <v>3.5099999999999999E-2</v>
      </c>
      <c r="Z231" s="158">
        <v>0</v>
      </c>
      <c r="AA231" s="159">
        <f>Z231*K231</f>
        <v>0</v>
      </c>
      <c r="AR231" s="18" t="s">
        <v>279</v>
      </c>
      <c r="AT231" s="18" t="s">
        <v>166</v>
      </c>
      <c r="AU231" s="18" t="s">
        <v>101</v>
      </c>
      <c r="AY231" s="18" t="s">
        <v>140</v>
      </c>
      <c r="BE231" s="101">
        <f>IF(U231="základní",N231,0)</f>
        <v>0</v>
      </c>
      <c r="BF231" s="101">
        <f>IF(U231="snížená",N231,0)</f>
        <v>0</v>
      </c>
      <c r="BG231" s="101">
        <f>IF(U231="zákl. přenesená",N231,0)</f>
        <v>0</v>
      </c>
      <c r="BH231" s="101">
        <f>IF(U231="sníž. přenesená",N231,0)</f>
        <v>0</v>
      </c>
      <c r="BI231" s="101">
        <f>IF(U231="nulová",N231,0)</f>
        <v>0</v>
      </c>
      <c r="BJ231" s="18" t="s">
        <v>85</v>
      </c>
      <c r="BK231" s="101">
        <f>ROUND(L231*K231,2)</f>
        <v>0</v>
      </c>
      <c r="BL231" s="18" t="s">
        <v>208</v>
      </c>
      <c r="BM231" s="18" t="s">
        <v>419</v>
      </c>
    </row>
    <row r="232" spans="2:65" s="10" customFormat="1" ht="22.5" customHeight="1">
      <c r="B232" s="164"/>
      <c r="C232" s="165"/>
      <c r="D232" s="165"/>
      <c r="E232" s="166" t="s">
        <v>5</v>
      </c>
      <c r="F232" s="233" t="s">
        <v>420</v>
      </c>
      <c r="G232" s="234"/>
      <c r="H232" s="234"/>
      <c r="I232" s="234"/>
      <c r="J232" s="165"/>
      <c r="K232" s="167">
        <v>9</v>
      </c>
      <c r="L232" s="165"/>
      <c r="M232" s="165"/>
      <c r="N232" s="165"/>
      <c r="O232" s="165"/>
      <c r="P232" s="165"/>
      <c r="Q232" s="165"/>
      <c r="R232" s="168"/>
      <c r="T232" s="169"/>
      <c r="U232" s="165"/>
      <c r="V232" s="165"/>
      <c r="W232" s="165"/>
      <c r="X232" s="165"/>
      <c r="Y232" s="165"/>
      <c r="Z232" s="165"/>
      <c r="AA232" s="170"/>
      <c r="AT232" s="171" t="s">
        <v>172</v>
      </c>
      <c r="AU232" s="171" t="s">
        <v>101</v>
      </c>
      <c r="AV232" s="10" t="s">
        <v>101</v>
      </c>
      <c r="AW232" s="10" t="s">
        <v>35</v>
      </c>
      <c r="AX232" s="10" t="s">
        <v>85</v>
      </c>
      <c r="AY232" s="171" t="s">
        <v>140</v>
      </c>
    </row>
    <row r="233" spans="2:65" s="1" customFormat="1" ht="31.5" customHeight="1">
      <c r="B233" s="124"/>
      <c r="C233" s="153" t="s">
        <v>155</v>
      </c>
      <c r="D233" s="153" t="s">
        <v>141</v>
      </c>
      <c r="E233" s="154" t="s">
        <v>421</v>
      </c>
      <c r="F233" s="221" t="s">
        <v>422</v>
      </c>
      <c r="G233" s="221"/>
      <c r="H233" s="221"/>
      <c r="I233" s="221"/>
      <c r="J233" s="155" t="s">
        <v>163</v>
      </c>
      <c r="K233" s="156">
        <v>3</v>
      </c>
      <c r="L233" s="227">
        <v>0</v>
      </c>
      <c r="M233" s="227"/>
      <c r="N233" s="228">
        <f>ROUND(L233*K233,2)</f>
        <v>0</v>
      </c>
      <c r="O233" s="228"/>
      <c r="P233" s="228"/>
      <c r="Q233" s="228"/>
      <c r="R233" s="127"/>
      <c r="T233" s="157" t="s">
        <v>5</v>
      </c>
      <c r="U233" s="44" t="s">
        <v>42</v>
      </c>
      <c r="V233" s="36"/>
      <c r="W233" s="158">
        <f>V233*K233</f>
        <v>0</v>
      </c>
      <c r="X233" s="158">
        <v>0</v>
      </c>
      <c r="Y233" s="158">
        <f>X233*K233</f>
        <v>0</v>
      </c>
      <c r="Z233" s="158">
        <v>0</v>
      </c>
      <c r="AA233" s="159">
        <f>Z233*K233</f>
        <v>0</v>
      </c>
      <c r="AR233" s="18" t="s">
        <v>208</v>
      </c>
      <c r="AT233" s="18" t="s">
        <v>141</v>
      </c>
      <c r="AU233" s="18" t="s">
        <v>101</v>
      </c>
      <c r="AY233" s="18" t="s">
        <v>140</v>
      </c>
      <c r="BE233" s="101">
        <f>IF(U233="základní",N233,0)</f>
        <v>0</v>
      </c>
      <c r="BF233" s="101">
        <f>IF(U233="snížená",N233,0)</f>
        <v>0</v>
      </c>
      <c r="BG233" s="101">
        <f>IF(U233="zákl. přenesená",N233,0)</f>
        <v>0</v>
      </c>
      <c r="BH233" s="101">
        <f>IF(U233="sníž. přenesená",N233,0)</f>
        <v>0</v>
      </c>
      <c r="BI233" s="101">
        <f>IF(U233="nulová",N233,0)</f>
        <v>0</v>
      </c>
      <c r="BJ233" s="18" t="s">
        <v>85</v>
      </c>
      <c r="BK233" s="101">
        <f>ROUND(L233*K233,2)</f>
        <v>0</v>
      </c>
      <c r="BL233" s="18" t="s">
        <v>208</v>
      </c>
      <c r="BM233" s="18" t="s">
        <v>423</v>
      </c>
    </row>
    <row r="234" spans="2:65" s="1" customFormat="1" ht="57" customHeight="1">
      <c r="B234" s="124"/>
      <c r="C234" s="160" t="s">
        <v>424</v>
      </c>
      <c r="D234" s="160" t="s">
        <v>166</v>
      </c>
      <c r="E234" s="161" t="s">
        <v>425</v>
      </c>
      <c r="F234" s="235" t="s">
        <v>426</v>
      </c>
      <c r="G234" s="235"/>
      <c r="H234" s="235"/>
      <c r="I234" s="235"/>
      <c r="J234" s="162" t="s">
        <v>163</v>
      </c>
      <c r="K234" s="163">
        <v>3</v>
      </c>
      <c r="L234" s="236">
        <v>0</v>
      </c>
      <c r="M234" s="236"/>
      <c r="N234" s="237">
        <f>ROUND(L234*K234,2)</f>
        <v>0</v>
      </c>
      <c r="O234" s="228"/>
      <c r="P234" s="228"/>
      <c r="Q234" s="228"/>
      <c r="R234" s="127"/>
      <c r="T234" s="157" t="s">
        <v>5</v>
      </c>
      <c r="U234" s="44" t="s">
        <v>42</v>
      </c>
      <c r="V234" s="36"/>
      <c r="W234" s="158">
        <f>V234*K234</f>
        <v>0</v>
      </c>
      <c r="X234" s="158">
        <v>3.8999999999999998E-3</v>
      </c>
      <c r="Y234" s="158">
        <f>X234*K234</f>
        <v>1.1699999999999999E-2</v>
      </c>
      <c r="Z234" s="158">
        <v>0</v>
      </c>
      <c r="AA234" s="159">
        <f>Z234*K234</f>
        <v>0</v>
      </c>
      <c r="AR234" s="18" t="s">
        <v>279</v>
      </c>
      <c r="AT234" s="18" t="s">
        <v>166</v>
      </c>
      <c r="AU234" s="18" t="s">
        <v>101</v>
      </c>
      <c r="AY234" s="18" t="s">
        <v>140</v>
      </c>
      <c r="BE234" s="101">
        <f>IF(U234="základní",N234,0)</f>
        <v>0</v>
      </c>
      <c r="BF234" s="101">
        <f>IF(U234="snížená",N234,0)</f>
        <v>0</v>
      </c>
      <c r="BG234" s="101">
        <f>IF(U234="zákl. přenesená",N234,0)</f>
        <v>0</v>
      </c>
      <c r="BH234" s="101">
        <f>IF(U234="sníž. přenesená",N234,0)</f>
        <v>0</v>
      </c>
      <c r="BI234" s="101">
        <f>IF(U234="nulová",N234,0)</f>
        <v>0</v>
      </c>
      <c r="BJ234" s="18" t="s">
        <v>85</v>
      </c>
      <c r="BK234" s="101">
        <f>ROUND(L234*K234,2)</f>
        <v>0</v>
      </c>
      <c r="BL234" s="18" t="s">
        <v>208</v>
      </c>
      <c r="BM234" s="18" t="s">
        <v>427</v>
      </c>
    </row>
    <row r="235" spans="2:65" s="10" customFormat="1" ht="22.5" customHeight="1">
      <c r="B235" s="164"/>
      <c r="C235" s="165"/>
      <c r="D235" s="165"/>
      <c r="E235" s="166" t="s">
        <v>5</v>
      </c>
      <c r="F235" s="233" t="s">
        <v>350</v>
      </c>
      <c r="G235" s="234"/>
      <c r="H235" s="234"/>
      <c r="I235" s="234"/>
      <c r="J235" s="165"/>
      <c r="K235" s="167">
        <v>3</v>
      </c>
      <c r="L235" s="165"/>
      <c r="M235" s="165"/>
      <c r="N235" s="165"/>
      <c r="O235" s="165"/>
      <c r="P235" s="165"/>
      <c r="Q235" s="165"/>
      <c r="R235" s="168"/>
      <c r="T235" s="169"/>
      <c r="U235" s="165"/>
      <c r="V235" s="165"/>
      <c r="W235" s="165"/>
      <c r="X235" s="165"/>
      <c r="Y235" s="165"/>
      <c r="Z235" s="165"/>
      <c r="AA235" s="170"/>
      <c r="AT235" s="171" t="s">
        <v>172</v>
      </c>
      <c r="AU235" s="171" t="s">
        <v>101</v>
      </c>
      <c r="AV235" s="10" t="s">
        <v>101</v>
      </c>
      <c r="AW235" s="10" t="s">
        <v>35</v>
      </c>
      <c r="AX235" s="10" t="s">
        <v>85</v>
      </c>
      <c r="AY235" s="171" t="s">
        <v>140</v>
      </c>
    </row>
    <row r="236" spans="2:65" s="1" customFormat="1" ht="31.5" customHeight="1">
      <c r="B236" s="124"/>
      <c r="C236" s="153" t="s">
        <v>428</v>
      </c>
      <c r="D236" s="153" t="s">
        <v>141</v>
      </c>
      <c r="E236" s="154" t="s">
        <v>429</v>
      </c>
      <c r="F236" s="221" t="s">
        <v>430</v>
      </c>
      <c r="G236" s="221"/>
      <c r="H236" s="221"/>
      <c r="I236" s="221"/>
      <c r="J236" s="155" t="s">
        <v>176</v>
      </c>
      <c r="K236" s="156">
        <v>18</v>
      </c>
      <c r="L236" s="227">
        <v>0</v>
      </c>
      <c r="M236" s="227"/>
      <c r="N236" s="228">
        <f>ROUND(L236*K236,2)</f>
        <v>0</v>
      </c>
      <c r="O236" s="228"/>
      <c r="P236" s="228"/>
      <c r="Q236" s="228"/>
      <c r="R236" s="127"/>
      <c r="T236" s="157" t="s">
        <v>5</v>
      </c>
      <c r="U236" s="44" t="s">
        <v>42</v>
      </c>
      <c r="V236" s="36"/>
      <c r="W236" s="158">
        <f>V236*K236</f>
        <v>0</v>
      </c>
      <c r="X236" s="158">
        <v>0</v>
      </c>
      <c r="Y236" s="158">
        <f>X236*K236</f>
        <v>0</v>
      </c>
      <c r="Z236" s="158">
        <v>0</v>
      </c>
      <c r="AA236" s="159">
        <f>Z236*K236</f>
        <v>0</v>
      </c>
      <c r="AR236" s="18" t="s">
        <v>208</v>
      </c>
      <c r="AT236" s="18" t="s">
        <v>141</v>
      </c>
      <c r="AU236" s="18" t="s">
        <v>101</v>
      </c>
      <c r="AY236" s="18" t="s">
        <v>140</v>
      </c>
      <c r="BE236" s="101">
        <f>IF(U236="základní",N236,0)</f>
        <v>0</v>
      </c>
      <c r="BF236" s="101">
        <f>IF(U236="snížená",N236,0)</f>
        <v>0</v>
      </c>
      <c r="BG236" s="101">
        <f>IF(U236="zákl. přenesená",N236,0)</f>
        <v>0</v>
      </c>
      <c r="BH236" s="101">
        <f>IF(U236="sníž. přenesená",N236,0)</f>
        <v>0</v>
      </c>
      <c r="BI236" s="101">
        <f>IF(U236="nulová",N236,0)</f>
        <v>0</v>
      </c>
      <c r="BJ236" s="18" t="s">
        <v>85</v>
      </c>
      <c r="BK236" s="101">
        <f>ROUND(L236*K236,2)</f>
        <v>0</v>
      </c>
      <c r="BL236" s="18" t="s">
        <v>208</v>
      </c>
      <c r="BM236" s="18" t="s">
        <v>431</v>
      </c>
    </row>
    <row r="237" spans="2:65" s="1" customFormat="1" ht="31.5" customHeight="1">
      <c r="B237" s="124"/>
      <c r="C237" s="160" t="s">
        <v>432</v>
      </c>
      <c r="D237" s="160" t="s">
        <v>166</v>
      </c>
      <c r="E237" s="161" t="s">
        <v>433</v>
      </c>
      <c r="F237" s="235" t="s">
        <v>434</v>
      </c>
      <c r="G237" s="235"/>
      <c r="H237" s="235"/>
      <c r="I237" s="235"/>
      <c r="J237" s="162" t="s">
        <v>176</v>
      </c>
      <c r="K237" s="163">
        <v>6</v>
      </c>
      <c r="L237" s="236">
        <v>0</v>
      </c>
      <c r="M237" s="236"/>
      <c r="N237" s="237">
        <f>ROUND(L237*K237,2)</f>
        <v>0</v>
      </c>
      <c r="O237" s="228"/>
      <c r="P237" s="228"/>
      <c r="Q237" s="228"/>
      <c r="R237" s="127"/>
      <c r="T237" s="157" t="s">
        <v>5</v>
      </c>
      <c r="U237" s="44" t="s">
        <v>42</v>
      </c>
      <c r="V237" s="36"/>
      <c r="W237" s="158">
        <f>V237*K237</f>
        <v>0</v>
      </c>
      <c r="X237" s="158">
        <v>4.0000000000000003E-5</v>
      </c>
      <c r="Y237" s="158">
        <f>X237*K237</f>
        <v>2.4000000000000003E-4</v>
      </c>
      <c r="Z237" s="158">
        <v>0</v>
      </c>
      <c r="AA237" s="159">
        <f>Z237*K237</f>
        <v>0</v>
      </c>
      <c r="AR237" s="18" t="s">
        <v>169</v>
      </c>
      <c r="AT237" s="18" t="s">
        <v>166</v>
      </c>
      <c r="AU237" s="18" t="s">
        <v>101</v>
      </c>
      <c r="AY237" s="18" t="s">
        <v>140</v>
      </c>
      <c r="BE237" s="101">
        <f>IF(U237="základní",N237,0)</f>
        <v>0</v>
      </c>
      <c r="BF237" s="101">
        <f>IF(U237="snížená",N237,0)</f>
        <v>0</v>
      </c>
      <c r="BG237" s="101">
        <f>IF(U237="zákl. přenesená",N237,0)</f>
        <v>0</v>
      </c>
      <c r="BH237" s="101">
        <f>IF(U237="sníž. přenesená",N237,0)</f>
        <v>0</v>
      </c>
      <c r="BI237" s="101">
        <f>IF(U237="nulová",N237,0)</f>
        <v>0</v>
      </c>
      <c r="BJ237" s="18" t="s">
        <v>85</v>
      </c>
      <c r="BK237" s="101">
        <f>ROUND(L237*K237,2)</f>
        <v>0</v>
      </c>
      <c r="BL237" s="18" t="s">
        <v>169</v>
      </c>
      <c r="BM237" s="18" t="s">
        <v>435</v>
      </c>
    </row>
    <row r="238" spans="2:65" s="10" customFormat="1" ht="22.5" customHeight="1">
      <c r="B238" s="164"/>
      <c r="C238" s="165"/>
      <c r="D238" s="165"/>
      <c r="E238" s="166" t="s">
        <v>5</v>
      </c>
      <c r="F238" s="233" t="s">
        <v>291</v>
      </c>
      <c r="G238" s="234"/>
      <c r="H238" s="234"/>
      <c r="I238" s="234"/>
      <c r="J238" s="165"/>
      <c r="K238" s="167">
        <v>6</v>
      </c>
      <c r="L238" s="165"/>
      <c r="M238" s="165"/>
      <c r="N238" s="165"/>
      <c r="O238" s="165"/>
      <c r="P238" s="165"/>
      <c r="Q238" s="165"/>
      <c r="R238" s="168"/>
      <c r="T238" s="169"/>
      <c r="U238" s="165"/>
      <c r="V238" s="165"/>
      <c r="W238" s="165"/>
      <c r="X238" s="165"/>
      <c r="Y238" s="165"/>
      <c r="Z238" s="165"/>
      <c r="AA238" s="170"/>
      <c r="AT238" s="171" t="s">
        <v>172</v>
      </c>
      <c r="AU238" s="171" t="s">
        <v>101</v>
      </c>
      <c r="AV238" s="10" t="s">
        <v>101</v>
      </c>
      <c r="AW238" s="10" t="s">
        <v>35</v>
      </c>
      <c r="AX238" s="10" t="s">
        <v>85</v>
      </c>
      <c r="AY238" s="171" t="s">
        <v>140</v>
      </c>
    </row>
    <row r="239" spans="2:65" s="1" customFormat="1" ht="31.5" customHeight="1">
      <c r="B239" s="124"/>
      <c r="C239" s="153" t="s">
        <v>436</v>
      </c>
      <c r="D239" s="153" t="s">
        <v>141</v>
      </c>
      <c r="E239" s="154" t="s">
        <v>437</v>
      </c>
      <c r="F239" s="221" t="s">
        <v>438</v>
      </c>
      <c r="G239" s="221"/>
      <c r="H239" s="221"/>
      <c r="I239" s="221"/>
      <c r="J239" s="155" t="s">
        <v>163</v>
      </c>
      <c r="K239" s="156">
        <v>4</v>
      </c>
      <c r="L239" s="227">
        <v>0</v>
      </c>
      <c r="M239" s="227"/>
      <c r="N239" s="228">
        <f>ROUND(L239*K239,2)</f>
        <v>0</v>
      </c>
      <c r="O239" s="228"/>
      <c r="P239" s="228"/>
      <c r="Q239" s="228"/>
      <c r="R239" s="127"/>
      <c r="T239" s="157" t="s">
        <v>5</v>
      </c>
      <c r="U239" s="44" t="s">
        <v>42</v>
      </c>
      <c r="V239" s="36"/>
      <c r="W239" s="158">
        <f>V239*K239</f>
        <v>0</v>
      </c>
      <c r="X239" s="158">
        <v>0</v>
      </c>
      <c r="Y239" s="158">
        <f>X239*K239</f>
        <v>0</v>
      </c>
      <c r="Z239" s="158">
        <v>0</v>
      </c>
      <c r="AA239" s="159">
        <f>Z239*K239</f>
        <v>0</v>
      </c>
      <c r="AR239" s="18" t="s">
        <v>208</v>
      </c>
      <c r="AT239" s="18" t="s">
        <v>141</v>
      </c>
      <c r="AU239" s="18" t="s">
        <v>101</v>
      </c>
      <c r="AY239" s="18" t="s">
        <v>140</v>
      </c>
      <c r="BE239" s="101">
        <f>IF(U239="základní",N239,0)</f>
        <v>0</v>
      </c>
      <c r="BF239" s="101">
        <f>IF(U239="snížená",N239,0)</f>
        <v>0</v>
      </c>
      <c r="BG239" s="101">
        <f>IF(U239="zákl. přenesená",N239,0)</f>
        <v>0</v>
      </c>
      <c r="BH239" s="101">
        <f>IF(U239="sníž. přenesená",N239,0)</f>
        <v>0</v>
      </c>
      <c r="BI239" s="101">
        <f>IF(U239="nulová",N239,0)</f>
        <v>0</v>
      </c>
      <c r="BJ239" s="18" t="s">
        <v>85</v>
      </c>
      <c r="BK239" s="101">
        <f>ROUND(L239*K239,2)</f>
        <v>0</v>
      </c>
      <c r="BL239" s="18" t="s">
        <v>208</v>
      </c>
      <c r="BM239" s="18" t="s">
        <v>439</v>
      </c>
    </row>
    <row r="240" spans="2:65" s="1" customFormat="1" ht="22.5" customHeight="1">
      <c r="B240" s="124"/>
      <c r="C240" s="160" t="s">
        <v>440</v>
      </c>
      <c r="D240" s="160" t="s">
        <v>166</v>
      </c>
      <c r="E240" s="161" t="s">
        <v>441</v>
      </c>
      <c r="F240" s="235" t="s">
        <v>442</v>
      </c>
      <c r="G240" s="235"/>
      <c r="H240" s="235"/>
      <c r="I240" s="235"/>
      <c r="J240" s="162" t="s">
        <v>163</v>
      </c>
      <c r="K240" s="163">
        <v>4</v>
      </c>
      <c r="L240" s="236">
        <v>0</v>
      </c>
      <c r="M240" s="236"/>
      <c r="N240" s="237">
        <f>ROUND(L240*K240,2)</f>
        <v>0</v>
      </c>
      <c r="O240" s="228"/>
      <c r="P240" s="228"/>
      <c r="Q240" s="228"/>
      <c r="R240" s="127"/>
      <c r="T240" s="157" t="s">
        <v>5</v>
      </c>
      <c r="U240" s="44" t="s">
        <v>42</v>
      </c>
      <c r="V240" s="36"/>
      <c r="W240" s="158">
        <f>V240*K240</f>
        <v>0</v>
      </c>
      <c r="X240" s="158">
        <v>6.3000000000000003E-4</v>
      </c>
      <c r="Y240" s="158">
        <f>X240*K240</f>
        <v>2.5200000000000001E-3</v>
      </c>
      <c r="Z240" s="158">
        <v>0</v>
      </c>
      <c r="AA240" s="159">
        <f>Z240*K240</f>
        <v>0</v>
      </c>
      <c r="AR240" s="18" t="s">
        <v>279</v>
      </c>
      <c r="AT240" s="18" t="s">
        <v>166</v>
      </c>
      <c r="AU240" s="18" t="s">
        <v>101</v>
      </c>
      <c r="AY240" s="18" t="s">
        <v>140</v>
      </c>
      <c r="BE240" s="101">
        <f>IF(U240="základní",N240,0)</f>
        <v>0</v>
      </c>
      <c r="BF240" s="101">
        <f>IF(U240="snížená",N240,0)</f>
        <v>0</v>
      </c>
      <c r="BG240" s="101">
        <f>IF(U240="zákl. přenesená",N240,0)</f>
        <v>0</v>
      </c>
      <c r="BH240" s="101">
        <f>IF(U240="sníž. přenesená",N240,0)</f>
        <v>0</v>
      </c>
      <c r="BI240" s="101">
        <f>IF(U240="nulová",N240,0)</f>
        <v>0</v>
      </c>
      <c r="BJ240" s="18" t="s">
        <v>85</v>
      </c>
      <c r="BK240" s="101">
        <f>ROUND(L240*K240,2)</f>
        <v>0</v>
      </c>
      <c r="BL240" s="18" t="s">
        <v>208</v>
      </c>
      <c r="BM240" s="18" t="s">
        <v>443</v>
      </c>
    </row>
    <row r="241" spans="2:65" s="10" customFormat="1" ht="22.5" customHeight="1">
      <c r="B241" s="164"/>
      <c r="C241" s="165"/>
      <c r="D241" s="165"/>
      <c r="E241" s="166" t="s">
        <v>5</v>
      </c>
      <c r="F241" s="233" t="s">
        <v>444</v>
      </c>
      <c r="G241" s="234"/>
      <c r="H241" s="234"/>
      <c r="I241" s="234"/>
      <c r="J241" s="165"/>
      <c r="K241" s="167">
        <v>4</v>
      </c>
      <c r="L241" s="165"/>
      <c r="M241" s="165"/>
      <c r="N241" s="165"/>
      <c r="O241" s="165"/>
      <c r="P241" s="165"/>
      <c r="Q241" s="165"/>
      <c r="R241" s="168"/>
      <c r="T241" s="169"/>
      <c r="U241" s="165"/>
      <c r="V241" s="165"/>
      <c r="W241" s="165"/>
      <c r="X241" s="165"/>
      <c r="Y241" s="165"/>
      <c r="Z241" s="165"/>
      <c r="AA241" s="170"/>
      <c r="AT241" s="171" t="s">
        <v>172</v>
      </c>
      <c r="AU241" s="171" t="s">
        <v>101</v>
      </c>
      <c r="AV241" s="10" t="s">
        <v>101</v>
      </c>
      <c r="AW241" s="10" t="s">
        <v>35</v>
      </c>
      <c r="AX241" s="10" t="s">
        <v>85</v>
      </c>
      <c r="AY241" s="171" t="s">
        <v>140</v>
      </c>
    </row>
    <row r="242" spans="2:65" s="1" customFormat="1" ht="22.5" customHeight="1">
      <c r="B242" s="124"/>
      <c r="C242" s="160" t="s">
        <v>445</v>
      </c>
      <c r="D242" s="160" t="s">
        <v>166</v>
      </c>
      <c r="E242" s="161" t="s">
        <v>446</v>
      </c>
      <c r="F242" s="235" t="s">
        <v>447</v>
      </c>
      <c r="G242" s="235"/>
      <c r="H242" s="235"/>
      <c r="I242" s="235"/>
      <c r="J242" s="162" t="s">
        <v>163</v>
      </c>
      <c r="K242" s="163">
        <v>1</v>
      </c>
      <c r="L242" s="236">
        <v>0</v>
      </c>
      <c r="M242" s="236"/>
      <c r="N242" s="237">
        <f>ROUND(L242*K242,2)</f>
        <v>0</v>
      </c>
      <c r="O242" s="228"/>
      <c r="P242" s="228"/>
      <c r="Q242" s="228"/>
      <c r="R242" s="127"/>
      <c r="T242" s="157" t="s">
        <v>5</v>
      </c>
      <c r="U242" s="44" t="s">
        <v>42</v>
      </c>
      <c r="V242" s="36"/>
      <c r="W242" s="158">
        <f>V242*K242</f>
        <v>0</v>
      </c>
      <c r="X242" s="158">
        <v>6.3000000000000003E-4</v>
      </c>
      <c r="Y242" s="158">
        <f>X242*K242</f>
        <v>6.3000000000000003E-4</v>
      </c>
      <c r="Z242" s="158">
        <v>0</v>
      </c>
      <c r="AA242" s="159">
        <f>Z242*K242</f>
        <v>0</v>
      </c>
      <c r="AR242" s="18" t="s">
        <v>279</v>
      </c>
      <c r="AT242" s="18" t="s">
        <v>166</v>
      </c>
      <c r="AU242" s="18" t="s">
        <v>101</v>
      </c>
      <c r="AY242" s="18" t="s">
        <v>140</v>
      </c>
      <c r="BE242" s="101">
        <f>IF(U242="základní",N242,0)</f>
        <v>0</v>
      </c>
      <c r="BF242" s="101">
        <f>IF(U242="snížená",N242,0)</f>
        <v>0</v>
      </c>
      <c r="BG242" s="101">
        <f>IF(U242="zákl. přenesená",N242,0)</f>
        <v>0</v>
      </c>
      <c r="BH242" s="101">
        <f>IF(U242="sníž. přenesená",N242,0)</f>
        <v>0</v>
      </c>
      <c r="BI242" s="101">
        <f>IF(U242="nulová",N242,0)</f>
        <v>0</v>
      </c>
      <c r="BJ242" s="18" t="s">
        <v>85</v>
      </c>
      <c r="BK242" s="101">
        <f>ROUND(L242*K242,2)</f>
        <v>0</v>
      </c>
      <c r="BL242" s="18" t="s">
        <v>208</v>
      </c>
      <c r="BM242" s="18" t="s">
        <v>448</v>
      </c>
    </row>
    <row r="243" spans="2:65" s="10" customFormat="1" ht="22.5" customHeight="1">
      <c r="B243" s="164"/>
      <c r="C243" s="165"/>
      <c r="D243" s="165"/>
      <c r="E243" s="166" t="s">
        <v>5</v>
      </c>
      <c r="F243" s="233" t="s">
        <v>449</v>
      </c>
      <c r="G243" s="234"/>
      <c r="H243" s="234"/>
      <c r="I243" s="234"/>
      <c r="J243" s="165"/>
      <c r="K243" s="167">
        <v>1</v>
      </c>
      <c r="L243" s="165"/>
      <c r="M243" s="165"/>
      <c r="N243" s="165"/>
      <c r="O243" s="165"/>
      <c r="P243" s="165"/>
      <c r="Q243" s="165"/>
      <c r="R243" s="168"/>
      <c r="T243" s="169"/>
      <c r="U243" s="165"/>
      <c r="V243" s="165"/>
      <c r="W243" s="165"/>
      <c r="X243" s="165"/>
      <c r="Y243" s="165"/>
      <c r="Z243" s="165"/>
      <c r="AA243" s="170"/>
      <c r="AT243" s="171" t="s">
        <v>172</v>
      </c>
      <c r="AU243" s="171" t="s">
        <v>101</v>
      </c>
      <c r="AV243" s="10" t="s">
        <v>101</v>
      </c>
      <c r="AW243" s="10" t="s">
        <v>35</v>
      </c>
      <c r="AX243" s="10" t="s">
        <v>85</v>
      </c>
      <c r="AY243" s="171" t="s">
        <v>140</v>
      </c>
    </row>
    <row r="244" spans="2:65" s="1" customFormat="1" ht="31.5" customHeight="1">
      <c r="B244" s="124"/>
      <c r="C244" s="153" t="s">
        <v>450</v>
      </c>
      <c r="D244" s="153" t="s">
        <v>141</v>
      </c>
      <c r="E244" s="154" t="s">
        <v>451</v>
      </c>
      <c r="F244" s="221" t="s">
        <v>452</v>
      </c>
      <c r="G244" s="221"/>
      <c r="H244" s="221"/>
      <c r="I244" s="221"/>
      <c r="J244" s="155" t="s">
        <v>163</v>
      </c>
      <c r="K244" s="156">
        <v>1</v>
      </c>
      <c r="L244" s="227">
        <v>0</v>
      </c>
      <c r="M244" s="227"/>
      <c r="N244" s="228">
        <f>ROUND(L244*K244,2)</f>
        <v>0</v>
      </c>
      <c r="O244" s="228"/>
      <c r="P244" s="228"/>
      <c r="Q244" s="228"/>
      <c r="R244" s="127"/>
      <c r="T244" s="157" t="s">
        <v>5</v>
      </c>
      <c r="U244" s="44" t="s">
        <v>42</v>
      </c>
      <c r="V244" s="36"/>
      <c r="W244" s="158">
        <f>V244*K244</f>
        <v>0</v>
      </c>
      <c r="X244" s="158">
        <v>0</v>
      </c>
      <c r="Y244" s="158">
        <f>X244*K244</f>
        <v>0</v>
      </c>
      <c r="Z244" s="158">
        <v>0</v>
      </c>
      <c r="AA244" s="159">
        <f>Z244*K244</f>
        <v>0</v>
      </c>
      <c r="AR244" s="18" t="s">
        <v>208</v>
      </c>
      <c r="AT244" s="18" t="s">
        <v>141</v>
      </c>
      <c r="AU244" s="18" t="s">
        <v>101</v>
      </c>
      <c r="AY244" s="18" t="s">
        <v>140</v>
      </c>
      <c r="BE244" s="101">
        <f>IF(U244="základní",N244,0)</f>
        <v>0</v>
      </c>
      <c r="BF244" s="101">
        <f>IF(U244="snížená",N244,0)</f>
        <v>0</v>
      </c>
      <c r="BG244" s="101">
        <f>IF(U244="zákl. přenesená",N244,0)</f>
        <v>0</v>
      </c>
      <c r="BH244" s="101">
        <f>IF(U244="sníž. přenesená",N244,0)</f>
        <v>0</v>
      </c>
      <c r="BI244" s="101">
        <f>IF(U244="nulová",N244,0)</f>
        <v>0</v>
      </c>
      <c r="BJ244" s="18" t="s">
        <v>85</v>
      </c>
      <c r="BK244" s="101">
        <f>ROUND(L244*K244,2)</f>
        <v>0</v>
      </c>
      <c r="BL244" s="18" t="s">
        <v>208</v>
      </c>
      <c r="BM244" s="18" t="s">
        <v>453</v>
      </c>
    </row>
    <row r="245" spans="2:65" s="1" customFormat="1" ht="31.5" customHeight="1">
      <c r="B245" s="124"/>
      <c r="C245" s="160" t="s">
        <v>454</v>
      </c>
      <c r="D245" s="160" t="s">
        <v>166</v>
      </c>
      <c r="E245" s="161" t="s">
        <v>455</v>
      </c>
      <c r="F245" s="235" t="s">
        <v>210</v>
      </c>
      <c r="G245" s="235"/>
      <c r="H245" s="235"/>
      <c r="I245" s="235"/>
      <c r="J245" s="162" t="s">
        <v>163</v>
      </c>
      <c r="K245" s="163">
        <v>1</v>
      </c>
      <c r="L245" s="236">
        <v>0</v>
      </c>
      <c r="M245" s="236"/>
      <c r="N245" s="237">
        <f>ROUND(L245*K245,2)</f>
        <v>0</v>
      </c>
      <c r="O245" s="228"/>
      <c r="P245" s="228"/>
      <c r="Q245" s="228"/>
      <c r="R245" s="127"/>
      <c r="T245" s="157" t="s">
        <v>5</v>
      </c>
      <c r="U245" s="44" t="s">
        <v>42</v>
      </c>
      <c r="V245" s="36"/>
      <c r="W245" s="158">
        <f>V245*K245</f>
        <v>0</v>
      </c>
      <c r="X245" s="158">
        <v>4.0000000000000003E-5</v>
      </c>
      <c r="Y245" s="158">
        <f>X245*K245</f>
        <v>4.0000000000000003E-5</v>
      </c>
      <c r="Z245" s="158">
        <v>0</v>
      </c>
      <c r="AA245" s="159">
        <f>Z245*K245</f>
        <v>0</v>
      </c>
      <c r="AR245" s="18" t="s">
        <v>279</v>
      </c>
      <c r="AT245" s="18" t="s">
        <v>166</v>
      </c>
      <c r="AU245" s="18" t="s">
        <v>101</v>
      </c>
      <c r="AY245" s="18" t="s">
        <v>140</v>
      </c>
      <c r="BE245" s="101">
        <f>IF(U245="základní",N245,0)</f>
        <v>0</v>
      </c>
      <c r="BF245" s="101">
        <f>IF(U245="snížená",N245,0)</f>
        <v>0</v>
      </c>
      <c r="BG245" s="101">
        <f>IF(U245="zákl. přenesená",N245,0)</f>
        <v>0</v>
      </c>
      <c r="BH245" s="101">
        <f>IF(U245="sníž. přenesená",N245,0)</f>
        <v>0</v>
      </c>
      <c r="BI245" s="101">
        <f>IF(U245="nulová",N245,0)</f>
        <v>0</v>
      </c>
      <c r="BJ245" s="18" t="s">
        <v>85</v>
      </c>
      <c r="BK245" s="101">
        <f>ROUND(L245*K245,2)</f>
        <v>0</v>
      </c>
      <c r="BL245" s="18" t="s">
        <v>208</v>
      </c>
      <c r="BM245" s="18" t="s">
        <v>456</v>
      </c>
    </row>
    <row r="246" spans="2:65" s="10" customFormat="1" ht="22.5" customHeight="1">
      <c r="B246" s="164"/>
      <c r="C246" s="165"/>
      <c r="D246" s="165"/>
      <c r="E246" s="166" t="s">
        <v>5</v>
      </c>
      <c r="F246" s="233" t="s">
        <v>457</v>
      </c>
      <c r="G246" s="234"/>
      <c r="H246" s="234"/>
      <c r="I246" s="234"/>
      <c r="J246" s="165"/>
      <c r="K246" s="167">
        <v>1</v>
      </c>
      <c r="L246" s="165"/>
      <c r="M246" s="165"/>
      <c r="N246" s="165"/>
      <c r="O246" s="165"/>
      <c r="P246" s="165"/>
      <c r="Q246" s="165"/>
      <c r="R246" s="168"/>
      <c r="T246" s="169"/>
      <c r="U246" s="165"/>
      <c r="V246" s="165"/>
      <c r="W246" s="165"/>
      <c r="X246" s="165"/>
      <c r="Y246" s="165"/>
      <c r="Z246" s="165"/>
      <c r="AA246" s="170"/>
      <c r="AT246" s="171" t="s">
        <v>172</v>
      </c>
      <c r="AU246" s="171" t="s">
        <v>101</v>
      </c>
      <c r="AV246" s="10" t="s">
        <v>101</v>
      </c>
      <c r="AW246" s="10" t="s">
        <v>35</v>
      </c>
      <c r="AX246" s="10" t="s">
        <v>85</v>
      </c>
      <c r="AY246" s="171" t="s">
        <v>140</v>
      </c>
    </row>
    <row r="247" spans="2:65" s="1" customFormat="1" ht="44.25" customHeight="1">
      <c r="B247" s="124"/>
      <c r="C247" s="153" t="s">
        <v>458</v>
      </c>
      <c r="D247" s="153" t="s">
        <v>141</v>
      </c>
      <c r="E247" s="173" t="s">
        <v>504</v>
      </c>
      <c r="F247" s="221" t="s">
        <v>459</v>
      </c>
      <c r="G247" s="221"/>
      <c r="H247" s="221"/>
      <c r="I247" s="221"/>
      <c r="J247" s="155" t="s">
        <v>163</v>
      </c>
      <c r="K247" s="156">
        <v>1</v>
      </c>
      <c r="L247" s="227">
        <v>0</v>
      </c>
      <c r="M247" s="227"/>
      <c r="N247" s="228">
        <f>ROUND(L247*K247,2)</f>
        <v>0</v>
      </c>
      <c r="O247" s="228"/>
      <c r="P247" s="228"/>
      <c r="Q247" s="228"/>
      <c r="R247" s="127"/>
      <c r="T247" s="157" t="s">
        <v>5</v>
      </c>
      <c r="U247" s="44" t="s">
        <v>42</v>
      </c>
      <c r="V247" s="36"/>
      <c r="W247" s="158">
        <f>V247*K247</f>
        <v>0</v>
      </c>
      <c r="X247" s="158">
        <v>0</v>
      </c>
      <c r="Y247" s="158">
        <f>X247*K247</f>
        <v>0</v>
      </c>
      <c r="Z247" s="158">
        <v>0</v>
      </c>
      <c r="AA247" s="159">
        <f>Z247*K247</f>
        <v>0</v>
      </c>
      <c r="AR247" s="18" t="s">
        <v>155</v>
      </c>
      <c r="AT247" s="18" t="s">
        <v>141</v>
      </c>
      <c r="AU247" s="18" t="s">
        <v>101</v>
      </c>
      <c r="AY247" s="18" t="s">
        <v>140</v>
      </c>
      <c r="BE247" s="101">
        <f>IF(U247="základní",N247,0)</f>
        <v>0</v>
      </c>
      <c r="BF247" s="101">
        <f>IF(U247="snížená",N247,0)</f>
        <v>0</v>
      </c>
      <c r="BG247" s="101">
        <f>IF(U247="zákl. přenesená",N247,0)</f>
        <v>0</v>
      </c>
      <c r="BH247" s="101">
        <f>IF(U247="sníž. přenesená",N247,0)</f>
        <v>0</v>
      </c>
      <c r="BI247" s="101">
        <f>IF(U247="nulová",N247,0)</f>
        <v>0</v>
      </c>
      <c r="BJ247" s="18" t="s">
        <v>85</v>
      </c>
      <c r="BK247" s="101">
        <f>ROUND(L247*K247,2)</f>
        <v>0</v>
      </c>
      <c r="BL247" s="18" t="s">
        <v>155</v>
      </c>
      <c r="BM247" s="18" t="s">
        <v>460</v>
      </c>
    </row>
    <row r="248" spans="2:65" s="10" customFormat="1" ht="22.5" customHeight="1">
      <c r="B248" s="164"/>
      <c r="C248" s="165"/>
      <c r="D248" s="165"/>
      <c r="E248" s="166" t="s">
        <v>5</v>
      </c>
      <c r="F248" s="233" t="s">
        <v>196</v>
      </c>
      <c r="G248" s="234"/>
      <c r="H248" s="234"/>
      <c r="I248" s="234"/>
      <c r="J248" s="165"/>
      <c r="K248" s="167">
        <v>1</v>
      </c>
      <c r="L248" s="165"/>
      <c r="M248" s="165"/>
      <c r="N248" s="165"/>
      <c r="O248" s="165"/>
      <c r="P248" s="165"/>
      <c r="Q248" s="165"/>
      <c r="R248" s="168"/>
      <c r="T248" s="169"/>
      <c r="U248" s="165"/>
      <c r="V248" s="165"/>
      <c r="W248" s="165"/>
      <c r="X248" s="165"/>
      <c r="Y248" s="165"/>
      <c r="Z248" s="165"/>
      <c r="AA248" s="170"/>
      <c r="AT248" s="171" t="s">
        <v>172</v>
      </c>
      <c r="AU248" s="171" t="s">
        <v>101</v>
      </c>
      <c r="AV248" s="10" t="s">
        <v>101</v>
      </c>
      <c r="AW248" s="10" t="s">
        <v>35</v>
      </c>
      <c r="AX248" s="10" t="s">
        <v>77</v>
      </c>
      <c r="AY248" s="171" t="s">
        <v>140</v>
      </c>
    </row>
    <row r="249" spans="2:65" s="9" customFormat="1" ht="29.85" customHeight="1">
      <c r="B249" s="142"/>
      <c r="C249" s="143"/>
      <c r="D249" s="152" t="s">
        <v>117</v>
      </c>
      <c r="E249" s="152"/>
      <c r="F249" s="152"/>
      <c r="G249" s="152"/>
      <c r="H249" s="152"/>
      <c r="I249" s="152"/>
      <c r="J249" s="152"/>
      <c r="K249" s="152"/>
      <c r="L249" s="152"/>
      <c r="M249" s="152"/>
      <c r="N249" s="219">
        <f>BK249</f>
        <v>0</v>
      </c>
      <c r="O249" s="220"/>
      <c r="P249" s="220"/>
      <c r="Q249" s="220"/>
      <c r="R249" s="145"/>
      <c r="T249" s="146"/>
      <c r="U249" s="143"/>
      <c r="V249" s="143"/>
      <c r="W249" s="147">
        <f>SUM(W250:W258)</f>
        <v>0</v>
      </c>
      <c r="X249" s="143"/>
      <c r="Y249" s="147">
        <f>SUM(Y250:Y258)</f>
        <v>0</v>
      </c>
      <c r="Z249" s="143"/>
      <c r="AA249" s="148">
        <f>SUM(AA250:AA258)</f>
        <v>0</v>
      </c>
      <c r="AR249" s="149" t="s">
        <v>101</v>
      </c>
      <c r="AT249" s="150" t="s">
        <v>76</v>
      </c>
      <c r="AU249" s="150" t="s">
        <v>85</v>
      </c>
      <c r="AY249" s="149" t="s">
        <v>140</v>
      </c>
      <c r="BK249" s="151">
        <f>SUM(BK250:BK258)</f>
        <v>0</v>
      </c>
    </row>
    <row r="250" spans="2:65" s="1" customFormat="1" ht="22.5" customHeight="1">
      <c r="B250" s="124"/>
      <c r="C250" s="153" t="s">
        <v>461</v>
      </c>
      <c r="D250" s="153" t="s">
        <v>141</v>
      </c>
      <c r="E250" s="154" t="s">
        <v>462</v>
      </c>
      <c r="F250" s="221" t="s">
        <v>463</v>
      </c>
      <c r="G250" s="221"/>
      <c r="H250" s="221"/>
      <c r="I250" s="221"/>
      <c r="J250" s="155" t="s">
        <v>163</v>
      </c>
      <c r="K250" s="156">
        <v>1</v>
      </c>
      <c r="L250" s="227">
        <v>0</v>
      </c>
      <c r="M250" s="227"/>
      <c r="N250" s="228">
        <f t="shared" ref="N250:N258" si="15">ROUND(L250*K250,2)</f>
        <v>0</v>
      </c>
      <c r="O250" s="228"/>
      <c r="P250" s="228"/>
      <c r="Q250" s="228"/>
      <c r="R250" s="127"/>
      <c r="T250" s="157" t="s">
        <v>5</v>
      </c>
      <c r="U250" s="44" t="s">
        <v>42</v>
      </c>
      <c r="V250" s="36"/>
      <c r="W250" s="158">
        <f t="shared" ref="W250:W258" si="16">V250*K250</f>
        <v>0</v>
      </c>
      <c r="X250" s="158">
        <v>0</v>
      </c>
      <c r="Y250" s="158">
        <f t="shared" ref="Y250:Y258" si="17">X250*K250</f>
        <v>0</v>
      </c>
      <c r="Z250" s="158">
        <v>0</v>
      </c>
      <c r="AA250" s="159">
        <f t="shared" ref="AA250:AA258" si="18">Z250*K250</f>
        <v>0</v>
      </c>
      <c r="AR250" s="18" t="s">
        <v>208</v>
      </c>
      <c r="AT250" s="18" t="s">
        <v>141</v>
      </c>
      <c r="AU250" s="18" t="s">
        <v>101</v>
      </c>
      <c r="AY250" s="18" t="s">
        <v>140</v>
      </c>
      <c r="BE250" s="101">
        <f t="shared" ref="BE250:BE258" si="19">IF(U250="základní",N250,0)</f>
        <v>0</v>
      </c>
      <c r="BF250" s="101">
        <f t="shared" ref="BF250:BF258" si="20">IF(U250="snížená",N250,0)</f>
        <v>0</v>
      </c>
      <c r="BG250" s="101">
        <f t="shared" ref="BG250:BG258" si="21">IF(U250="zákl. přenesená",N250,0)</f>
        <v>0</v>
      </c>
      <c r="BH250" s="101">
        <f t="shared" ref="BH250:BH258" si="22">IF(U250="sníž. přenesená",N250,0)</f>
        <v>0</v>
      </c>
      <c r="BI250" s="101">
        <f t="shared" ref="BI250:BI258" si="23">IF(U250="nulová",N250,0)</f>
        <v>0</v>
      </c>
      <c r="BJ250" s="18" t="s">
        <v>85</v>
      </c>
      <c r="BK250" s="101">
        <f t="shared" ref="BK250:BK258" si="24">ROUND(L250*K250,2)</f>
        <v>0</v>
      </c>
      <c r="BL250" s="18" t="s">
        <v>208</v>
      </c>
      <c r="BM250" s="18" t="s">
        <v>464</v>
      </c>
    </row>
    <row r="251" spans="2:65" s="1" customFormat="1" ht="22.5" customHeight="1">
      <c r="B251" s="124"/>
      <c r="C251" s="153" t="s">
        <v>465</v>
      </c>
      <c r="D251" s="153" t="s">
        <v>141</v>
      </c>
      <c r="E251" s="154" t="s">
        <v>466</v>
      </c>
      <c r="F251" s="221" t="s">
        <v>467</v>
      </c>
      <c r="G251" s="221"/>
      <c r="H251" s="221"/>
      <c r="I251" s="221"/>
      <c r="J251" s="155" t="s">
        <v>163</v>
      </c>
      <c r="K251" s="156">
        <v>1</v>
      </c>
      <c r="L251" s="227">
        <v>0</v>
      </c>
      <c r="M251" s="227"/>
      <c r="N251" s="228">
        <f t="shared" si="15"/>
        <v>0</v>
      </c>
      <c r="O251" s="228"/>
      <c r="P251" s="228"/>
      <c r="Q251" s="228"/>
      <c r="R251" s="127"/>
      <c r="T251" s="157" t="s">
        <v>5</v>
      </c>
      <c r="U251" s="44" t="s">
        <v>42</v>
      </c>
      <c r="V251" s="36"/>
      <c r="W251" s="158">
        <f t="shared" si="16"/>
        <v>0</v>
      </c>
      <c r="X251" s="158">
        <v>0</v>
      </c>
      <c r="Y251" s="158">
        <f t="shared" si="17"/>
        <v>0</v>
      </c>
      <c r="Z251" s="158">
        <v>0</v>
      </c>
      <c r="AA251" s="159">
        <f t="shared" si="18"/>
        <v>0</v>
      </c>
      <c r="AR251" s="18" t="s">
        <v>208</v>
      </c>
      <c r="AT251" s="18" t="s">
        <v>141</v>
      </c>
      <c r="AU251" s="18" t="s">
        <v>101</v>
      </c>
      <c r="AY251" s="18" t="s">
        <v>140</v>
      </c>
      <c r="BE251" s="101">
        <f t="shared" si="19"/>
        <v>0</v>
      </c>
      <c r="BF251" s="101">
        <f t="shared" si="20"/>
        <v>0</v>
      </c>
      <c r="BG251" s="101">
        <f t="shared" si="21"/>
        <v>0</v>
      </c>
      <c r="BH251" s="101">
        <f t="shared" si="22"/>
        <v>0</v>
      </c>
      <c r="BI251" s="101">
        <f t="shared" si="23"/>
        <v>0</v>
      </c>
      <c r="BJ251" s="18" t="s">
        <v>85</v>
      </c>
      <c r="BK251" s="101">
        <f t="shared" si="24"/>
        <v>0</v>
      </c>
      <c r="BL251" s="18" t="s">
        <v>208</v>
      </c>
      <c r="BM251" s="18" t="s">
        <v>468</v>
      </c>
    </row>
    <row r="252" spans="2:65" s="1" customFormat="1" ht="22.5" customHeight="1">
      <c r="B252" s="124"/>
      <c r="C252" s="153" t="s">
        <v>469</v>
      </c>
      <c r="D252" s="153" t="s">
        <v>141</v>
      </c>
      <c r="E252" s="154" t="s">
        <v>470</v>
      </c>
      <c r="F252" s="221" t="s">
        <v>471</v>
      </c>
      <c r="G252" s="221"/>
      <c r="H252" s="221"/>
      <c r="I252" s="221"/>
      <c r="J252" s="155" t="s">
        <v>163</v>
      </c>
      <c r="K252" s="156">
        <v>15</v>
      </c>
      <c r="L252" s="227">
        <v>0</v>
      </c>
      <c r="M252" s="227"/>
      <c r="N252" s="228">
        <f t="shared" si="15"/>
        <v>0</v>
      </c>
      <c r="O252" s="228"/>
      <c r="P252" s="228"/>
      <c r="Q252" s="228"/>
      <c r="R252" s="127"/>
      <c r="T252" s="157" t="s">
        <v>5</v>
      </c>
      <c r="U252" s="44" t="s">
        <v>42</v>
      </c>
      <c r="V252" s="36"/>
      <c r="W252" s="158">
        <f t="shared" si="16"/>
        <v>0</v>
      </c>
      <c r="X252" s="158">
        <v>0</v>
      </c>
      <c r="Y252" s="158">
        <f t="shared" si="17"/>
        <v>0</v>
      </c>
      <c r="Z252" s="158">
        <v>0</v>
      </c>
      <c r="AA252" s="159">
        <f t="shared" si="18"/>
        <v>0</v>
      </c>
      <c r="AR252" s="18" t="s">
        <v>208</v>
      </c>
      <c r="AT252" s="18" t="s">
        <v>141</v>
      </c>
      <c r="AU252" s="18" t="s">
        <v>101</v>
      </c>
      <c r="AY252" s="18" t="s">
        <v>140</v>
      </c>
      <c r="BE252" s="101">
        <f t="shared" si="19"/>
        <v>0</v>
      </c>
      <c r="BF252" s="101">
        <f t="shared" si="20"/>
        <v>0</v>
      </c>
      <c r="BG252" s="101">
        <f t="shared" si="21"/>
        <v>0</v>
      </c>
      <c r="BH252" s="101">
        <f t="shared" si="22"/>
        <v>0</v>
      </c>
      <c r="BI252" s="101">
        <f t="shared" si="23"/>
        <v>0</v>
      </c>
      <c r="BJ252" s="18" t="s">
        <v>85</v>
      </c>
      <c r="BK252" s="101">
        <f t="shared" si="24"/>
        <v>0</v>
      </c>
      <c r="BL252" s="18" t="s">
        <v>208</v>
      </c>
      <c r="BM252" s="18" t="s">
        <v>472</v>
      </c>
    </row>
    <row r="253" spans="2:65" s="1" customFormat="1" ht="31.5" customHeight="1">
      <c r="B253" s="124"/>
      <c r="C253" s="153" t="s">
        <v>473</v>
      </c>
      <c r="D253" s="153" t="s">
        <v>141</v>
      </c>
      <c r="E253" s="154" t="s">
        <v>474</v>
      </c>
      <c r="F253" s="221" t="s">
        <v>475</v>
      </c>
      <c r="G253" s="221"/>
      <c r="H253" s="221"/>
      <c r="I253" s="221"/>
      <c r="J253" s="155" t="s">
        <v>163</v>
      </c>
      <c r="K253" s="156">
        <v>9</v>
      </c>
      <c r="L253" s="227">
        <v>0</v>
      </c>
      <c r="M253" s="227"/>
      <c r="N253" s="228">
        <f t="shared" si="15"/>
        <v>0</v>
      </c>
      <c r="O253" s="228"/>
      <c r="P253" s="228"/>
      <c r="Q253" s="228"/>
      <c r="R253" s="127"/>
      <c r="T253" s="157" t="s">
        <v>5</v>
      </c>
      <c r="U253" s="44" t="s">
        <v>42</v>
      </c>
      <c r="V253" s="36"/>
      <c r="W253" s="158">
        <f t="shared" si="16"/>
        <v>0</v>
      </c>
      <c r="X253" s="158">
        <v>0</v>
      </c>
      <c r="Y253" s="158">
        <f t="shared" si="17"/>
        <v>0</v>
      </c>
      <c r="Z253" s="158">
        <v>0</v>
      </c>
      <c r="AA253" s="159">
        <f t="shared" si="18"/>
        <v>0</v>
      </c>
      <c r="AR253" s="18" t="s">
        <v>208</v>
      </c>
      <c r="AT253" s="18" t="s">
        <v>141</v>
      </c>
      <c r="AU253" s="18" t="s">
        <v>101</v>
      </c>
      <c r="AY253" s="18" t="s">
        <v>140</v>
      </c>
      <c r="BE253" s="101">
        <f t="shared" si="19"/>
        <v>0</v>
      </c>
      <c r="BF253" s="101">
        <f t="shared" si="20"/>
        <v>0</v>
      </c>
      <c r="BG253" s="101">
        <f t="shared" si="21"/>
        <v>0</v>
      </c>
      <c r="BH253" s="101">
        <f t="shared" si="22"/>
        <v>0</v>
      </c>
      <c r="BI253" s="101">
        <f t="shared" si="23"/>
        <v>0</v>
      </c>
      <c r="BJ253" s="18" t="s">
        <v>85</v>
      </c>
      <c r="BK253" s="101">
        <f t="shared" si="24"/>
        <v>0</v>
      </c>
      <c r="BL253" s="18" t="s">
        <v>208</v>
      </c>
      <c r="BM253" s="18" t="s">
        <v>476</v>
      </c>
    </row>
    <row r="254" spans="2:65" s="1" customFormat="1" ht="22.5" customHeight="1">
      <c r="B254" s="124"/>
      <c r="C254" s="153" t="s">
        <v>477</v>
      </c>
      <c r="D254" s="153" t="s">
        <v>141</v>
      </c>
      <c r="E254" s="154" t="s">
        <v>478</v>
      </c>
      <c r="F254" s="221" t="s">
        <v>479</v>
      </c>
      <c r="G254" s="221"/>
      <c r="H254" s="221"/>
      <c r="I254" s="221"/>
      <c r="J254" s="155" t="s">
        <v>163</v>
      </c>
      <c r="K254" s="156">
        <v>12</v>
      </c>
      <c r="L254" s="227">
        <v>0</v>
      </c>
      <c r="M254" s="227"/>
      <c r="N254" s="228">
        <f t="shared" si="15"/>
        <v>0</v>
      </c>
      <c r="O254" s="228"/>
      <c r="P254" s="228"/>
      <c r="Q254" s="228"/>
      <c r="R254" s="127"/>
      <c r="T254" s="157" t="s">
        <v>5</v>
      </c>
      <c r="U254" s="44" t="s">
        <v>42</v>
      </c>
      <c r="V254" s="36"/>
      <c r="W254" s="158">
        <f t="shared" si="16"/>
        <v>0</v>
      </c>
      <c r="X254" s="158">
        <v>0</v>
      </c>
      <c r="Y254" s="158">
        <f t="shared" si="17"/>
        <v>0</v>
      </c>
      <c r="Z254" s="158">
        <v>0</v>
      </c>
      <c r="AA254" s="159">
        <f t="shared" si="18"/>
        <v>0</v>
      </c>
      <c r="AR254" s="18" t="s">
        <v>208</v>
      </c>
      <c r="AT254" s="18" t="s">
        <v>141</v>
      </c>
      <c r="AU254" s="18" t="s">
        <v>101</v>
      </c>
      <c r="AY254" s="18" t="s">
        <v>140</v>
      </c>
      <c r="BE254" s="101">
        <f t="shared" si="19"/>
        <v>0</v>
      </c>
      <c r="BF254" s="101">
        <f t="shared" si="20"/>
        <v>0</v>
      </c>
      <c r="BG254" s="101">
        <f t="shared" si="21"/>
        <v>0</v>
      </c>
      <c r="BH254" s="101">
        <f t="shared" si="22"/>
        <v>0</v>
      </c>
      <c r="BI254" s="101">
        <f t="shared" si="23"/>
        <v>0</v>
      </c>
      <c r="BJ254" s="18" t="s">
        <v>85</v>
      </c>
      <c r="BK254" s="101">
        <f t="shared" si="24"/>
        <v>0</v>
      </c>
      <c r="BL254" s="18" t="s">
        <v>208</v>
      </c>
      <c r="BM254" s="18" t="s">
        <v>480</v>
      </c>
    </row>
    <row r="255" spans="2:65" s="1" customFormat="1" ht="22.5" customHeight="1">
      <c r="B255" s="124"/>
      <c r="C255" s="153" t="s">
        <v>481</v>
      </c>
      <c r="D255" s="153" t="s">
        <v>141</v>
      </c>
      <c r="E255" s="154" t="s">
        <v>482</v>
      </c>
      <c r="F255" s="221" t="s">
        <v>483</v>
      </c>
      <c r="G255" s="221"/>
      <c r="H255" s="221"/>
      <c r="I255" s="221"/>
      <c r="J255" s="155" t="s">
        <v>163</v>
      </c>
      <c r="K255" s="156">
        <v>2</v>
      </c>
      <c r="L255" s="227">
        <v>0</v>
      </c>
      <c r="M255" s="227"/>
      <c r="N255" s="228">
        <f t="shared" si="15"/>
        <v>0</v>
      </c>
      <c r="O255" s="228"/>
      <c r="P255" s="228"/>
      <c r="Q255" s="228"/>
      <c r="R255" s="127"/>
      <c r="T255" s="157" t="s">
        <v>5</v>
      </c>
      <c r="U255" s="44" t="s">
        <v>42</v>
      </c>
      <c r="V255" s="36"/>
      <c r="W255" s="158">
        <f t="shared" si="16"/>
        <v>0</v>
      </c>
      <c r="X255" s="158">
        <v>0</v>
      </c>
      <c r="Y255" s="158">
        <f t="shared" si="17"/>
        <v>0</v>
      </c>
      <c r="Z255" s="158">
        <v>0</v>
      </c>
      <c r="AA255" s="159">
        <f t="shared" si="18"/>
        <v>0</v>
      </c>
      <c r="AR255" s="18" t="s">
        <v>208</v>
      </c>
      <c r="AT255" s="18" t="s">
        <v>141</v>
      </c>
      <c r="AU255" s="18" t="s">
        <v>101</v>
      </c>
      <c r="AY255" s="18" t="s">
        <v>140</v>
      </c>
      <c r="BE255" s="101">
        <f t="shared" si="19"/>
        <v>0</v>
      </c>
      <c r="BF255" s="101">
        <f t="shared" si="20"/>
        <v>0</v>
      </c>
      <c r="BG255" s="101">
        <f t="shared" si="21"/>
        <v>0</v>
      </c>
      <c r="BH255" s="101">
        <f t="shared" si="22"/>
        <v>0</v>
      </c>
      <c r="BI255" s="101">
        <f t="shared" si="23"/>
        <v>0</v>
      </c>
      <c r="BJ255" s="18" t="s">
        <v>85</v>
      </c>
      <c r="BK255" s="101">
        <f t="shared" si="24"/>
        <v>0</v>
      </c>
      <c r="BL255" s="18" t="s">
        <v>208</v>
      </c>
      <c r="BM255" s="18" t="s">
        <v>484</v>
      </c>
    </row>
    <row r="256" spans="2:65" s="1" customFormat="1" ht="22.5" customHeight="1">
      <c r="B256" s="124"/>
      <c r="C256" s="153" t="s">
        <v>485</v>
      </c>
      <c r="D256" s="153" t="s">
        <v>141</v>
      </c>
      <c r="E256" s="154" t="s">
        <v>486</v>
      </c>
      <c r="F256" s="221" t="s">
        <v>487</v>
      </c>
      <c r="G256" s="221"/>
      <c r="H256" s="221"/>
      <c r="I256" s="221"/>
      <c r="J256" s="155" t="s">
        <v>163</v>
      </c>
      <c r="K256" s="156">
        <v>3</v>
      </c>
      <c r="L256" s="227">
        <v>0</v>
      </c>
      <c r="M256" s="227"/>
      <c r="N256" s="228">
        <f t="shared" si="15"/>
        <v>0</v>
      </c>
      <c r="O256" s="228"/>
      <c r="P256" s="228"/>
      <c r="Q256" s="228"/>
      <c r="R256" s="127"/>
      <c r="T256" s="157" t="s">
        <v>5</v>
      </c>
      <c r="U256" s="44" t="s">
        <v>42</v>
      </c>
      <c r="V256" s="36"/>
      <c r="W256" s="158">
        <f t="shared" si="16"/>
        <v>0</v>
      </c>
      <c r="X256" s="158">
        <v>0</v>
      </c>
      <c r="Y256" s="158">
        <f t="shared" si="17"/>
        <v>0</v>
      </c>
      <c r="Z256" s="158">
        <v>0</v>
      </c>
      <c r="AA256" s="159">
        <f t="shared" si="18"/>
        <v>0</v>
      </c>
      <c r="AR256" s="18" t="s">
        <v>208</v>
      </c>
      <c r="AT256" s="18" t="s">
        <v>141</v>
      </c>
      <c r="AU256" s="18" t="s">
        <v>101</v>
      </c>
      <c r="AY256" s="18" t="s">
        <v>140</v>
      </c>
      <c r="BE256" s="101">
        <f t="shared" si="19"/>
        <v>0</v>
      </c>
      <c r="BF256" s="101">
        <f t="shared" si="20"/>
        <v>0</v>
      </c>
      <c r="BG256" s="101">
        <f t="shared" si="21"/>
        <v>0</v>
      </c>
      <c r="BH256" s="101">
        <f t="shared" si="22"/>
        <v>0</v>
      </c>
      <c r="BI256" s="101">
        <f t="shared" si="23"/>
        <v>0</v>
      </c>
      <c r="BJ256" s="18" t="s">
        <v>85</v>
      </c>
      <c r="BK256" s="101">
        <f t="shared" si="24"/>
        <v>0</v>
      </c>
      <c r="BL256" s="18" t="s">
        <v>208</v>
      </c>
      <c r="BM256" s="18" t="s">
        <v>488</v>
      </c>
    </row>
    <row r="257" spans="2:65" s="1" customFormat="1" ht="22.5" customHeight="1">
      <c r="B257" s="124"/>
      <c r="C257" s="153" t="s">
        <v>489</v>
      </c>
      <c r="D257" s="153" t="s">
        <v>141</v>
      </c>
      <c r="E257" s="154" t="s">
        <v>490</v>
      </c>
      <c r="F257" s="221" t="s">
        <v>491</v>
      </c>
      <c r="G257" s="221"/>
      <c r="H257" s="221"/>
      <c r="I257" s="221"/>
      <c r="J257" s="155" t="s">
        <v>163</v>
      </c>
      <c r="K257" s="156">
        <v>9</v>
      </c>
      <c r="L257" s="227">
        <v>0</v>
      </c>
      <c r="M257" s="227"/>
      <c r="N257" s="228">
        <f t="shared" si="15"/>
        <v>0</v>
      </c>
      <c r="O257" s="228"/>
      <c r="P257" s="228"/>
      <c r="Q257" s="228"/>
      <c r="R257" s="127"/>
      <c r="T257" s="157" t="s">
        <v>5</v>
      </c>
      <c r="U257" s="44" t="s">
        <v>42</v>
      </c>
      <c r="V257" s="36"/>
      <c r="W257" s="158">
        <f t="shared" si="16"/>
        <v>0</v>
      </c>
      <c r="X257" s="158">
        <v>0</v>
      </c>
      <c r="Y257" s="158">
        <f t="shared" si="17"/>
        <v>0</v>
      </c>
      <c r="Z257" s="158">
        <v>0</v>
      </c>
      <c r="AA257" s="159">
        <f t="shared" si="18"/>
        <v>0</v>
      </c>
      <c r="AR257" s="18" t="s">
        <v>208</v>
      </c>
      <c r="AT257" s="18" t="s">
        <v>141</v>
      </c>
      <c r="AU257" s="18" t="s">
        <v>101</v>
      </c>
      <c r="AY257" s="18" t="s">
        <v>140</v>
      </c>
      <c r="BE257" s="101">
        <f t="shared" si="19"/>
        <v>0</v>
      </c>
      <c r="BF257" s="101">
        <f t="shared" si="20"/>
        <v>0</v>
      </c>
      <c r="BG257" s="101">
        <f t="shared" si="21"/>
        <v>0</v>
      </c>
      <c r="BH257" s="101">
        <f t="shared" si="22"/>
        <v>0</v>
      </c>
      <c r="BI257" s="101">
        <f t="shared" si="23"/>
        <v>0</v>
      </c>
      <c r="BJ257" s="18" t="s">
        <v>85</v>
      </c>
      <c r="BK257" s="101">
        <f t="shared" si="24"/>
        <v>0</v>
      </c>
      <c r="BL257" s="18" t="s">
        <v>208</v>
      </c>
      <c r="BM257" s="18" t="s">
        <v>492</v>
      </c>
    </row>
    <row r="258" spans="2:65" s="1" customFormat="1" ht="31.5" customHeight="1">
      <c r="B258" s="124"/>
      <c r="C258" s="153" t="s">
        <v>493</v>
      </c>
      <c r="D258" s="153" t="s">
        <v>141</v>
      </c>
      <c r="E258" s="154" t="s">
        <v>494</v>
      </c>
      <c r="F258" s="221" t="s">
        <v>495</v>
      </c>
      <c r="G258" s="221"/>
      <c r="H258" s="221"/>
      <c r="I258" s="221"/>
      <c r="J258" s="155" t="s">
        <v>496</v>
      </c>
      <c r="K258" s="156">
        <v>16</v>
      </c>
      <c r="L258" s="227">
        <v>0</v>
      </c>
      <c r="M258" s="227"/>
      <c r="N258" s="228">
        <f t="shared" si="15"/>
        <v>0</v>
      </c>
      <c r="O258" s="228"/>
      <c r="P258" s="228"/>
      <c r="Q258" s="228"/>
      <c r="R258" s="127"/>
      <c r="T258" s="157" t="s">
        <v>5</v>
      </c>
      <c r="U258" s="44" t="s">
        <v>42</v>
      </c>
      <c r="V258" s="36"/>
      <c r="W258" s="158">
        <f t="shared" si="16"/>
        <v>0</v>
      </c>
      <c r="X258" s="158">
        <v>0</v>
      </c>
      <c r="Y258" s="158">
        <f t="shared" si="17"/>
        <v>0</v>
      </c>
      <c r="Z258" s="158">
        <v>0</v>
      </c>
      <c r="AA258" s="159">
        <f t="shared" si="18"/>
        <v>0</v>
      </c>
      <c r="AR258" s="18" t="s">
        <v>208</v>
      </c>
      <c r="AT258" s="18" t="s">
        <v>141</v>
      </c>
      <c r="AU258" s="18" t="s">
        <v>101</v>
      </c>
      <c r="AY258" s="18" t="s">
        <v>140</v>
      </c>
      <c r="BE258" s="101">
        <f t="shared" si="19"/>
        <v>0</v>
      </c>
      <c r="BF258" s="101">
        <f t="shared" si="20"/>
        <v>0</v>
      </c>
      <c r="BG258" s="101">
        <f t="shared" si="21"/>
        <v>0</v>
      </c>
      <c r="BH258" s="101">
        <f t="shared" si="22"/>
        <v>0</v>
      </c>
      <c r="BI258" s="101">
        <f t="shared" si="23"/>
        <v>0</v>
      </c>
      <c r="BJ258" s="18" t="s">
        <v>85</v>
      </c>
      <c r="BK258" s="101">
        <f t="shared" si="24"/>
        <v>0</v>
      </c>
      <c r="BL258" s="18" t="s">
        <v>208</v>
      </c>
      <c r="BM258" s="18" t="s">
        <v>497</v>
      </c>
    </row>
    <row r="259" spans="2:65" s="1" customFormat="1" ht="49.9" customHeight="1">
      <c r="B259" s="35"/>
      <c r="C259" s="36"/>
      <c r="D259" s="144"/>
      <c r="E259" s="36"/>
      <c r="F259" s="36"/>
      <c r="G259" s="36"/>
      <c r="H259" s="36"/>
      <c r="I259" s="36"/>
      <c r="J259" s="36"/>
      <c r="K259" s="36"/>
      <c r="L259" s="36"/>
      <c r="M259" s="36"/>
      <c r="N259" s="231"/>
      <c r="O259" s="232"/>
      <c r="P259" s="232"/>
      <c r="Q259" s="232"/>
      <c r="R259" s="37"/>
      <c r="T259" s="172"/>
      <c r="U259" s="56"/>
      <c r="V259" s="56"/>
      <c r="W259" s="56"/>
      <c r="X259" s="56"/>
      <c r="Y259" s="56"/>
      <c r="Z259" s="56"/>
      <c r="AA259" s="58"/>
      <c r="AT259" s="18" t="s">
        <v>76</v>
      </c>
      <c r="AU259" s="18" t="s">
        <v>77</v>
      </c>
      <c r="AY259" s="18" t="s">
        <v>498</v>
      </c>
      <c r="BK259" s="101">
        <v>0</v>
      </c>
    </row>
    <row r="260" spans="2:65" s="1" customFormat="1" ht="6.95" customHeight="1">
      <c r="B260" s="59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1"/>
    </row>
  </sheetData>
  <mergeCells count="371">
    <mergeCell ref="O12:P12"/>
    <mergeCell ref="O14:P14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E15:L15"/>
    <mergeCell ref="O15:P15"/>
    <mergeCell ref="H33:J33"/>
    <mergeCell ref="M33:P33"/>
    <mergeCell ref="O17:P17"/>
    <mergeCell ref="O18:P18"/>
    <mergeCell ref="O20:P20"/>
    <mergeCell ref="O21:P21"/>
    <mergeCell ref="E24:L24"/>
    <mergeCell ref="M27:P27"/>
    <mergeCell ref="H36:J36"/>
    <mergeCell ref="M36:P36"/>
    <mergeCell ref="L38:P38"/>
    <mergeCell ref="M83:Q83"/>
    <mergeCell ref="H34:J34"/>
    <mergeCell ref="M34:P34"/>
    <mergeCell ref="H35:J35"/>
    <mergeCell ref="M35:P35"/>
    <mergeCell ref="M84:Q84"/>
    <mergeCell ref="C86:G86"/>
    <mergeCell ref="N86:Q86"/>
    <mergeCell ref="C76:Q76"/>
    <mergeCell ref="F78:P78"/>
    <mergeCell ref="F79:P79"/>
    <mergeCell ref="M81:P81"/>
    <mergeCell ref="N92:Q92"/>
    <mergeCell ref="N93:Q93"/>
    <mergeCell ref="N94:Q94"/>
    <mergeCell ref="N95:Q95"/>
    <mergeCell ref="N88:Q88"/>
    <mergeCell ref="N89:Q89"/>
    <mergeCell ref="N90:Q90"/>
    <mergeCell ref="N91:Q91"/>
    <mergeCell ref="D101:H101"/>
    <mergeCell ref="N101:Q101"/>
    <mergeCell ref="D102:H102"/>
    <mergeCell ref="N102:Q102"/>
    <mergeCell ref="N96:Q96"/>
    <mergeCell ref="N97:Q97"/>
    <mergeCell ref="N98:Q98"/>
    <mergeCell ref="N100:Q100"/>
    <mergeCell ref="F116:P116"/>
    <mergeCell ref="F117:P117"/>
    <mergeCell ref="M119:P119"/>
    <mergeCell ref="D103:H103"/>
    <mergeCell ref="N103:Q103"/>
    <mergeCell ref="D104:H104"/>
    <mergeCell ref="N104:Q104"/>
    <mergeCell ref="M121:Q121"/>
    <mergeCell ref="M122:Q122"/>
    <mergeCell ref="F124:I124"/>
    <mergeCell ref="L124:M124"/>
    <mergeCell ref="N124:Q124"/>
    <mergeCell ref="D105:H105"/>
    <mergeCell ref="N105:Q105"/>
    <mergeCell ref="N106:Q106"/>
    <mergeCell ref="L108:Q108"/>
    <mergeCell ref="C114:Q114"/>
    <mergeCell ref="N138:Q138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N142:Q142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47:Q147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L142:M142"/>
    <mergeCell ref="F152:I152"/>
    <mergeCell ref="F143:I143"/>
    <mergeCell ref="F144:I144"/>
    <mergeCell ref="L144:M144"/>
    <mergeCell ref="F147:I147"/>
    <mergeCell ref="L147:M147"/>
    <mergeCell ref="F150:I150"/>
    <mergeCell ref="F151:I151"/>
    <mergeCell ref="L151:M151"/>
    <mergeCell ref="N151:Q151"/>
    <mergeCell ref="F146:I146"/>
    <mergeCell ref="L146:M146"/>
    <mergeCell ref="N146:Q146"/>
    <mergeCell ref="N144:Q144"/>
    <mergeCell ref="F145:I145"/>
    <mergeCell ref="F148:I148"/>
    <mergeCell ref="F149:I149"/>
    <mergeCell ref="L149:M149"/>
    <mergeCell ref="N149:Q149"/>
    <mergeCell ref="F157:I157"/>
    <mergeCell ref="L157:M157"/>
    <mergeCell ref="N157:Q157"/>
    <mergeCell ref="F158:I158"/>
    <mergeCell ref="F153:I153"/>
    <mergeCell ref="L153:M153"/>
    <mergeCell ref="N153:Q153"/>
    <mergeCell ref="F154:I154"/>
    <mergeCell ref="F161:I161"/>
    <mergeCell ref="L161:M161"/>
    <mergeCell ref="N161:Q161"/>
    <mergeCell ref="F162:I162"/>
    <mergeCell ref="F159:I159"/>
    <mergeCell ref="L159:M159"/>
    <mergeCell ref="N159:Q159"/>
    <mergeCell ref="F160:I160"/>
    <mergeCell ref="F165:I165"/>
    <mergeCell ref="L165:M165"/>
    <mergeCell ref="N165:Q165"/>
    <mergeCell ref="F166:I166"/>
    <mergeCell ref="F163:I163"/>
    <mergeCell ref="L163:M163"/>
    <mergeCell ref="N163:Q163"/>
    <mergeCell ref="F164:I164"/>
    <mergeCell ref="F169:I169"/>
    <mergeCell ref="L169:M169"/>
    <mergeCell ref="N169:Q169"/>
    <mergeCell ref="F170:I170"/>
    <mergeCell ref="F167:I167"/>
    <mergeCell ref="L167:M167"/>
    <mergeCell ref="N167:Q167"/>
    <mergeCell ref="F168:I168"/>
    <mergeCell ref="F173:I173"/>
    <mergeCell ref="L173:M173"/>
    <mergeCell ref="N173:Q173"/>
    <mergeCell ref="F174:I174"/>
    <mergeCell ref="F171:I171"/>
    <mergeCell ref="L171:M171"/>
    <mergeCell ref="N171:Q171"/>
    <mergeCell ref="F172:I172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6:I186"/>
    <mergeCell ref="F187:I187"/>
    <mergeCell ref="L187:M187"/>
    <mergeCell ref="N187:Q187"/>
    <mergeCell ref="F180:I180"/>
    <mergeCell ref="L180:M180"/>
    <mergeCell ref="N180:Q180"/>
    <mergeCell ref="F181:I181"/>
    <mergeCell ref="L181:M181"/>
    <mergeCell ref="N181:Q181"/>
    <mergeCell ref="F195:I195"/>
    <mergeCell ref="F196:I196"/>
    <mergeCell ref="L196:M196"/>
    <mergeCell ref="N196:Q196"/>
    <mergeCell ref="F184:I184"/>
    <mergeCell ref="L184:M184"/>
    <mergeCell ref="N184:Q184"/>
    <mergeCell ref="F185:I185"/>
    <mergeCell ref="L185:M185"/>
    <mergeCell ref="N185:Q185"/>
    <mergeCell ref="L193:M193"/>
    <mergeCell ref="N193:Q193"/>
    <mergeCell ref="F190:I190"/>
    <mergeCell ref="L190:M190"/>
    <mergeCell ref="N190:Q190"/>
    <mergeCell ref="F191:I191"/>
    <mergeCell ref="L191:M191"/>
    <mergeCell ref="N191:Q191"/>
    <mergeCell ref="F200:I200"/>
    <mergeCell ref="F194:I194"/>
    <mergeCell ref="L194:M194"/>
    <mergeCell ref="N194:Q194"/>
    <mergeCell ref="F188:I188"/>
    <mergeCell ref="L188:M188"/>
    <mergeCell ref="N188:Q188"/>
    <mergeCell ref="F189:I189"/>
    <mergeCell ref="F192:I192"/>
    <mergeCell ref="F193:I193"/>
    <mergeCell ref="F197:I197"/>
    <mergeCell ref="L197:M197"/>
    <mergeCell ref="N197:Q197"/>
    <mergeCell ref="F198:I198"/>
    <mergeCell ref="F199:I199"/>
    <mergeCell ref="L199:M199"/>
    <mergeCell ref="N199:Q199"/>
    <mergeCell ref="F201:I201"/>
    <mergeCell ref="L201:M201"/>
    <mergeCell ref="N201:Q201"/>
    <mergeCell ref="F202:I202"/>
    <mergeCell ref="L202:M202"/>
    <mergeCell ref="N202:Q202"/>
    <mergeCell ref="F205:I205"/>
    <mergeCell ref="F206:I206"/>
    <mergeCell ref="L206:M206"/>
    <mergeCell ref="N206:Q206"/>
    <mergeCell ref="F203:I203"/>
    <mergeCell ref="F204:I204"/>
    <mergeCell ref="L204:M204"/>
    <mergeCell ref="N204:Q204"/>
    <mergeCell ref="L214:M214"/>
    <mergeCell ref="N210:Q210"/>
    <mergeCell ref="F207:I207"/>
    <mergeCell ref="F208:I208"/>
    <mergeCell ref="L208:M208"/>
    <mergeCell ref="N208:Q208"/>
    <mergeCell ref="F209:I209"/>
    <mergeCell ref="F210:I210"/>
    <mergeCell ref="L210:M210"/>
    <mergeCell ref="L216:M216"/>
    <mergeCell ref="N213:Q213"/>
    <mergeCell ref="F211:I211"/>
    <mergeCell ref="L211:M211"/>
    <mergeCell ref="N211:Q211"/>
    <mergeCell ref="F215:I215"/>
    <mergeCell ref="F212:I212"/>
    <mergeCell ref="F213:I213"/>
    <mergeCell ref="L213:M213"/>
    <mergeCell ref="F214:I214"/>
    <mergeCell ref="N219:Q219"/>
    <mergeCell ref="N214:Q214"/>
    <mergeCell ref="F225:I225"/>
    <mergeCell ref="L225:M225"/>
    <mergeCell ref="N225:Q225"/>
    <mergeCell ref="F217:I217"/>
    <mergeCell ref="L217:M217"/>
    <mergeCell ref="N217:Q217"/>
    <mergeCell ref="F218:I218"/>
    <mergeCell ref="F216:I216"/>
    <mergeCell ref="F224:I224"/>
    <mergeCell ref="F231:I231"/>
    <mergeCell ref="L231:M231"/>
    <mergeCell ref="N231:Q231"/>
    <mergeCell ref="N216:Q216"/>
    <mergeCell ref="F220:I220"/>
    <mergeCell ref="L220:M220"/>
    <mergeCell ref="N220:Q220"/>
    <mergeCell ref="F219:I219"/>
    <mergeCell ref="L219:M219"/>
    <mergeCell ref="F221:I221"/>
    <mergeCell ref="F222:I222"/>
    <mergeCell ref="L222:M222"/>
    <mergeCell ref="N222:Q222"/>
    <mergeCell ref="F234:I234"/>
    <mergeCell ref="L234:M234"/>
    <mergeCell ref="N234:Q234"/>
    <mergeCell ref="F223:I223"/>
    <mergeCell ref="L223:M223"/>
    <mergeCell ref="N223:Q223"/>
    <mergeCell ref="F226:I226"/>
    <mergeCell ref="F227:I227"/>
    <mergeCell ref="L227:M227"/>
    <mergeCell ref="N227:Q227"/>
    <mergeCell ref="F232:I232"/>
    <mergeCell ref="F233:I233"/>
    <mergeCell ref="L233:M233"/>
    <mergeCell ref="N233:Q233"/>
    <mergeCell ref="N230:Q230"/>
    <mergeCell ref="F237:I237"/>
    <mergeCell ref="L237:M237"/>
    <mergeCell ref="N237:Q237"/>
    <mergeCell ref="N236:Q236"/>
    <mergeCell ref="F228:I228"/>
    <mergeCell ref="L228:M228"/>
    <mergeCell ref="N228:Q228"/>
    <mergeCell ref="F229:I229"/>
    <mergeCell ref="F238:I238"/>
    <mergeCell ref="F235:I235"/>
    <mergeCell ref="F236:I236"/>
    <mergeCell ref="L236:M236"/>
    <mergeCell ref="F230:I230"/>
    <mergeCell ref="L230:M230"/>
    <mergeCell ref="F241:I241"/>
    <mergeCell ref="F242:I242"/>
    <mergeCell ref="L242:M242"/>
    <mergeCell ref="N242:Q242"/>
    <mergeCell ref="F239:I239"/>
    <mergeCell ref="L239:M239"/>
    <mergeCell ref="N239:Q239"/>
    <mergeCell ref="F240:I240"/>
    <mergeCell ref="L240:M240"/>
    <mergeCell ref="N240:Q240"/>
    <mergeCell ref="F245:I245"/>
    <mergeCell ref="L245:M245"/>
    <mergeCell ref="N245:Q245"/>
    <mergeCell ref="F246:I246"/>
    <mergeCell ref="F243:I243"/>
    <mergeCell ref="F244:I244"/>
    <mergeCell ref="L244:M244"/>
    <mergeCell ref="N244:Q244"/>
    <mergeCell ref="F247:I247"/>
    <mergeCell ref="L247:M247"/>
    <mergeCell ref="N247:Q247"/>
    <mergeCell ref="N252:Q252"/>
    <mergeCell ref="N251:Q251"/>
    <mergeCell ref="F252:I252"/>
    <mergeCell ref="L252:M252"/>
    <mergeCell ref="F248:I248"/>
    <mergeCell ref="L251:M251"/>
    <mergeCell ref="F253:I253"/>
    <mergeCell ref="L253:M253"/>
    <mergeCell ref="N253:Q253"/>
    <mergeCell ref="F250:I250"/>
    <mergeCell ref="L250:M250"/>
    <mergeCell ref="N250:Q250"/>
    <mergeCell ref="F255:I255"/>
    <mergeCell ref="L255:M255"/>
    <mergeCell ref="N255:Q255"/>
    <mergeCell ref="N259:Q259"/>
    <mergeCell ref="F258:I258"/>
    <mergeCell ref="L258:M258"/>
    <mergeCell ref="N258:Q258"/>
    <mergeCell ref="F256:I256"/>
    <mergeCell ref="L256:M256"/>
    <mergeCell ref="N256:Q256"/>
    <mergeCell ref="H1:K1"/>
    <mergeCell ref="S2:AC2"/>
    <mergeCell ref="F257:I257"/>
    <mergeCell ref="L257:M257"/>
    <mergeCell ref="N257:Q257"/>
    <mergeCell ref="N125:Q125"/>
    <mergeCell ref="N155:Q155"/>
    <mergeCell ref="N156:Q156"/>
    <mergeCell ref="N175:Q175"/>
    <mergeCell ref="N182:Q182"/>
    <mergeCell ref="N183:Q183"/>
    <mergeCell ref="N249:Q249"/>
    <mergeCell ref="F254:I254"/>
    <mergeCell ref="N126:Q126"/>
    <mergeCell ref="N127:Q127"/>
    <mergeCell ref="N131:Q131"/>
    <mergeCell ref="N134:Q134"/>
    <mergeCell ref="L254:M254"/>
    <mergeCell ref="N254:Q254"/>
    <mergeCell ref="F251:I251"/>
  </mergeCells>
  <phoneticPr fontId="37" type="noConversion"/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D1.4.3 - SILNOPROUDÁ ELEK...</vt:lpstr>
      <vt:lpstr>'D1.4.3 - SILNOPROUDÁ ELEK...'!Názvy_tisku</vt:lpstr>
      <vt:lpstr>'Rekapitulace stavby'!Názvy_tisku</vt:lpstr>
      <vt:lpstr>'D1.4.3 - SILNOPROUDÁ ELEK...'!Oblast_tisku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pczdenek\zdenek</dc:creator>
  <cp:lastModifiedBy>zdenek</cp:lastModifiedBy>
  <dcterms:created xsi:type="dcterms:W3CDTF">2017-04-26T07:40:59Z</dcterms:created>
  <dcterms:modified xsi:type="dcterms:W3CDTF">2017-04-26T07:42:59Z</dcterms:modified>
</cp:coreProperties>
</file>